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u1112224\OneDrive - Australian National University\Desktop\DegreePlans\"/>
    </mc:Choice>
  </mc:AlternateContent>
  <xr:revisionPtr revIDLastSave="0" documentId="13_ncr:1_{0612DC3F-1EDB-45DA-9755-B8A4EB5D0A31}" xr6:coauthVersionLast="47" xr6:coauthVersionMax="47" xr10:uidLastSave="{00000000-0000-0000-0000-000000000000}"/>
  <workbookProtection workbookAlgorithmName="SHA-512" workbookHashValue="sDn6a3xqCd/+7WwemU8SCPgvVaBlKOILvQ+2uP9x/y6181nzJ4Be4anQBeL6IlEyfQFjZF6z3g6h08pgqoYx+g==" workbookSaltValue="eHnQ9V/7e2MCDJUM53Q4TA==" workbookSpinCount="100000" lockStructure="1"/>
  <bookViews>
    <workbookView xWindow="-103" yWindow="-103" windowWidth="33120" windowHeight="18000" xr2:uid="{AC2358BC-596C-4F71-9008-1DF04A28CBDC}"/>
  </bookViews>
  <sheets>
    <sheet name="START HERE" sheetId="6" r:id="rId1"/>
    <sheet name="Degree Plan" sheetId="7" r:id="rId2"/>
    <sheet name="SingleCalc" sheetId="12" state="hidden" r:id="rId3"/>
    <sheet name="Plan Data" sheetId="4" state="hidden" r:id="rId4"/>
  </sheets>
  <definedNames>
    <definedName name="_xlnm._FilterDatabase" localSheetId="3" hidden="1">'Plan Data'!$A$1:$O$543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 i="4" l="1" a="1"/>
  <c r="T2" i="4" s="1"/>
  <c r="S2" i="4" a="1"/>
  <c r="S2" i="4" s="1"/>
  <c r="G456" i="4" l="1"/>
  <c r="G455" i="4"/>
  <c r="O456" i="4"/>
  <c r="O455" i="4"/>
  <c r="O454" i="4"/>
  <c r="O453" i="4"/>
  <c r="O452" i="4"/>
  <c r="O286" i="4"/>
  <c r="O285" i="4"/>
  <c r="O284" i="4"/>
  <c r="O283" i="4"/>
  <c r="O137" i="4"/>
  <c r="O136" i="4"/>
  <c r="G454" i="4"/>
  <c r="G453" i="4"/>
  <c r="G452" i="4"/>
  <c r="G286" i="4"/>
  <c r="G285" i="4"/>
  <c r="G284" i="4"/>
  <c r="G283" i="4"/>
  <c r="G137" i="4"/>
  <c r="G136" i="4"/>
  <c r="G135" i="4"/>
  <c r="G134" i="4"/>
  <c r="O135" i="4"/>
  <c r="O134" i="4"/>
  <c r="D10" i="6" l="1"/>
  <c r="I3" i="6"/>
  <c r="L23" i="7" s="1"/>
  <c r="O521" i="4"/>
  <c r="O538" i="4"/>
  <c r="O539" i="4"/>
  <c r="O540" i="4"/>
  <c r="O541" i="4"/>
  <c r="O542" i="4"/>
  <c r="O543" i="4"/>
  <c r="O544" i="4"/>
  <c r="O545" i="4"/>
  <c r="O546" i="4"/>
  <c r="O547" i="4"/>
  <c r="O522" i="4"/>
  <c r="O523" i="4"/>
  <c r="O524" i="4"/>
  <c r="O525" i="4"/>
  <c r="O526" i="4"/>
  <c r="O527" i="4"/>
  <c r="O528" i="4"/>
  <c r="O529" i="4"/>
  <c r="O530" i="4"/>
  <c r="O548" i="4"/>
  <c r="O549" i="4"/>
  <c r="O550" i="4"/>
  <c r="O551" i="4"/>
  <c r="O552" i="4"/>
  <c r="O553" i="4"/>
  <c r="O554" i="4"/>
  <c r="O555" i="4"/>
  <c r="O556" i="4"/>
  <c r="G556" i="4"/>
  <c r="G555" i="4"/>
  <c r="G554" i="4"/>
  <c r="G553" i="4"/>
  <c r="G552" i="4"/>
  <c r="G551" i="4"/>
  <c r="G550" i="4"/>
  <c r="G549" i="4"/>
  <c r="G548" i="4"/>
  <c r="G530" i="4"/>
  <c r="G529" i="4"/>
  <c r="G528" i="4"/>
  <c r="G527" i="4"/>
  <c r="G526" i="4"/>
  <c r="G525" i="4"/>
  <c r="G524" i="4"/>
  <c r="G523" i="4"/>
  <c r="G522" i="4"/>
  <c r="G547" i="4"/>
  <c r="G546" i="4"/>
  <c r="G545" i="4"/>
  <c r="G544" i="4"/>
  <c r="G543" i="4"/>
  <c r="G542" i="4"/>
  <c r="G541" i="4"/>
  <c r="G540" i="4"/>
  <c r="G539" i="4"/>
  <c r="G538" i="4"/>
  <c r="G521" i="4"/>
  <c r="G520" i="4"/>
  <c r="G519" i="4"/>
  <c r="G518" i="4"/>
  <c r="G517" i="4"/>
  <c r="G516" i="4"/>
  <c r="G515" i="4"/>
  <c r="G514" i="4"/>
  <c r="G513" i="4"/>
  <c r="G512" i="4"/>
  <c r="G537" i="4"/>
  <c r="G536" i="4"/>
  <c r="G535" i="4"/>
  <c r="G534" i="4"/>
  <c r="G533" i="4"/>
  <c r="G532" i="4"/>
  <c r="G531" i="4"/>
  <c r="G511" i="4"/>
  <c r="G510" i="4"/>
  <c r="G509" i="4"/>
  <c r="G508" i="4"/>
  <c r="G507" i="4"/>
  <c r="G506" i="4"/>
  <c r="G505" i="4"/>
  <c r="G504" i="4"/>
  <c r="G503" i="4"/>
  <c r="G502" i="4"/>
  <c r="G501" i="4"/>
  <c r="G500" i="4"/>
  <c r="G499" i="4"/>
  <c r="G498" i="4"/>
  <c r="G497" i="4"/>
  <c r="G496" i="4"/>
  <c r="G495" i="4"/>
  <c r="G494" i="4"/>
  <c r="G493" i="4"/>
  <c r="G484" i="4"/>
  <c r="G483" i="4"/>
  <c r="G482" i="4"/>
  <c r="G481" i="4"/>
  <c r="G480" i="4"/>
  <c r="G492" i="4"/>
  <c r="G491" i="4"/>
  <c r="G490" i="4"/>
  <c r="G489" i="4"/>
  <c r="G488" i="4"/>
  <c r="G487" i="4"/>
  <c r="G486" i="4"/>
  <c r="G485" i="4"/>
  <c r="G479" i="4"/>
  <c r="G478" i="4"/>
  <c r="G477" i="4"/>
  <c r="G476" i="4"/>
  <c r="G475" i="4"/>
  <c r="G474" i="4"/>
  <c r="G473" i="4"/>
  <c r="G472" i="4"/>
  <c r="G471" i="4"/>
  <c r="G470" i="4"/>
  <c r="G469" i="4"/>
  <c r="G468" i="4"/>
  <c r="G467" i="4"/>
  <c r="G451" i="4"/>
  <c r="G450" i="4"/>
  <c r="G449" i="4"/>
  <c r="G448" i="4"/>
  <c r="G466" i="4"/>
  <c r="G465" i="4"/>
  <c r="G464" i="4"/>
  <c r="G463" i="4"/>
  <c r="G462" i="4"/>
  <c r="G461" i="4"/>
  <c r="G447" i="4"/>
  <c r="G446" i="4"/>
  <c r="G445" i="4"/>
  <c r="G444" i="4"/>
  <c r="G443" i="4"/>
  <c r="G442" i="4"/>
  <c r="G460" i="4"/>
  <c r="G459" i="4"/>
  <c r="G458" i="4"/>
  <c r="G457" i="4"/>
  <c r="G441" i="4"/>
  <c r="G440" i="4"/>
  <c r="G439" i="4"/>
  <c r="G438" i="4"/>
  <c r="G437" i="4"/>
  <c r="G436" i="4"/>
  <c r="G435" i="4"/>
  <c r="G434" i="4"/>
  <c r="G433" i="4"/>
  <c r="G432" i="4"/>
  <c r="G431" i="4"/>
  <c r="G430" i="4"/>
  <c r="G410" i="4"/>
  <c r="G409" i="4"/>
  <c r="G408" i="4"/>
  <c r="G407" i="4"/>
  <c r="G406" i="4"/>
  <c r="G405" i="4"/>
  <c r="G404" i="4"/>
  <c r="G429" i="4"/>
  <c r="G428" i="4"/>
  <c r="G427" i="4"/>
  <c r="G426" i="4"/>
  <c r="G425" i="4"/>
  <c r="G424" i="4"/>
  <c r="G423" i="4"/>
  <c r="G403" i="4"/>
  <c r="G402" i="4"/>
  <c r="G401" i="4"/>
  <c r="G400" i="4"/>
  <c r="G399" i="4"/>
  <c r="G398" i="4"/>
  <c r="G397" i="4"/>
  <c r="G422" i="4"/>
  <c r="G421" i="4"/>
  <c r="G420" i="4"/>
  <c r="G419" i="4"/>
  <c r="G418" i="4"/>
  <c r="G417" i="4"/>
  <c r="G396" i="4"/>
  <c r="G395" i="4"/>
  <c r="G394" i="4"/>
  <c r="G393" i="4"/>
  <c r="G392" i="4"/>
  <c r="G391" i="4"/>
  <c r="G416" i="4"/>
  <c r="G415" i="4"/>
  <c r="G414" i="4"/>
  <c r="G413" i="4"/>
  <c r="G412" i="4"/>
  <c r="G411" i="4"/>
  <c r="G390" i="4"/>
  <c r="G389" i="4"/>
  <c r="G388" i="4"/>
  <c r="G387" i="4"/>
  <c r="G386" i="4"/>
  <c r="G385" i="4"/>
  <c r="G384" i="4"/>
  <c r="G383" i="4"/>
  <c r="G382" i="4"/>
  <c r="G381" i="4"/>
  <c r="G380" i="4"/>
  <c r="G374" i="4"/>
  <c r="G373" i="4"/>
  <c r="G372" i="4"/>
  <c r="G371" i="4"/>
  <c r="G379" i="4"/>
  <c r="G378" i="4"/>
  <c r="G377" i="4"/>
  <c r="G376" i="4"/>
  <c r="G375" i="4"/>
  <c r="G370" i="4"/>
  <c r="G369" i="4"/>
  <c r="G368" i="4"/>
  <c r="G367" i="4"/>
  <c r="G366" i="4"/>
  <c r="G365" i="4"/>
  <c r="G364" i="4"/>
  <c r="G363" i="4"/>
  <c r="G362" i="4"/>
  <c r="G361" i="4"/>
  <c r="G360" i="4"/>
  <c r="G354" i="4"/>
  <c r="G353" i="4"/>
  <c r="G352" i="4"/>
  <c r="G351" i="4"/>
  <c r="G350" i="4"/>
  <c r="G349" i="4"/>
  <c r="G359" i="4"/>
  <c r="G358" i="4"/>
  <c r="G357" i="4"/>
  <c r="G356" i="4"/>
  <c r="G355" i="4"/>
  <c r="G348" i="4"/>
  <c r="G347" i="4"/>
  <c r="G346" i="4"/>
  <c r="G345" i="4"/>
  <c r="G344" i="4"/>
  <c r="G343" i="4"/>
  <c r="G342" i="4"/>
  <c r="G341" i="4"/>
  <c r="G340" i="4"/>
  <c r="G339" i="4"/>
  <c r="G338" i="4"/>
  <c r="G337" i="4"/>
  <c r="G336" i="4"/>
  <c r="G335" i="4"/>
  <c r="G325" i="4"/>
  <c r="G324" i="4"/>
  <c r="G323" i="4"/>
  <c r="G322" i="4"/>
  <c r="G321" i="4"/>
  <c r="G320" i="4"/>
  <c r="G319" i="4"/>
  <c r="G318" i="4"/>
  <c r="G334" i="4"/>
  <c r="G333" i="4"/>
  <c r="G332" i="4"/>
  <c r="G331" i="4"/>
  <c r="G330" i="4"/>
  <c r="G329" i="4"/>
  <c r="G328" i="4"/>
  <c r="G327" i="4"/>
  <c r="G326" i="4"/>
  <c r="G317" i="4"/>
  <c r="G316" i="4"/>
  <c r="G315" i="4"/>
  <c r="G314" i="4"/>
  <c r="G313" i="4"/>
  <c r="G312" i="4"/>
  <c r="G311" i="4"/>
  <c r="G310" i="4"/>
  <c r="G309" i="4"/>
  <c r="G308" i="4"/>
  <c r="G307" i="4"/>
  <c r="G306" i="4"/>
  <c r="G296" i="4"/>
  <c r="G295" i="4"/>
  <c r="G305" i="4"/>
  <c r="G304" i="4"/>
  <c r="G303" i="4"/>
  <c r="G302" i="4"/>
  <c r="G294" i="4"/>
  <c r="G293" i="4"/>
  <c r="G292" i="4"/>
  <c r="G301" i="4"/>
  <c r="G300" i="4"/>
  <c r="G299" i="4"/>
  <c r="G298" i="4"/>
  <c r="G297" i="4"/>
  <c r="G291" i="4"/>
  <c r="G290" i="4"/>
  <c r="G289" i="4"/>
  <c r="G288" i="4"/>
  <c r="G287" i="4"/>
  <c r="G282" i="4"/>
  <c r="G281" i="4"/>
  <c r="G280" i="4"/>
  <c r="G279" i="4"/>
  <c r="G278" i="4"/>
  <c r="G277" i="4"/>
  <c r="G276" i="4"/>
  <c r="G275" i="4"/>
  <c r="G274" i="4"/>
  <c r="G273" i="4"/>
  <c r="G272" i="4"/>
  <c r="G271" i="4"/>
  <c r="G270" i="4"/>
  <c r="G269" i="4"/>
  <c r="G268" i="4"/>
  <c r="G267" i="4"/>
  <c r="G266" i="4"/>
  <c r="G265" i="4"/>
  <c r="G264" i="4"/>
  <c r="G263" i="4"/>
  <c r="G262" i="4"/>
  <c r="G261" i="4"/>
  <c r="G260" i="4"/>
  <c r="G259" i="4"/>
  <c r="G258" i="4"/>
  <c r="G257" i="4"/>
  <c r="G250" i="4"/>
  <c r="G249" i="4"/>
  <c r="G248" i="4"/>
  <c r="G247" i="4"/>
  <c r="G246" i="4"/>
  <c r="G245" i="4"/>
  <c r="G256" i="4"/>
  <c r="G255" i="4"/>
  <c r="G254" i="4"/>
  <c r="G253" i="4"/>
  <c r="G252" i="4"/>
  <c r="G251" i="4"/>
  <c r="G244" i="4"/>
  <c r="G243" i="4"/>
  <c r="G242" i="4"/>
  <c r="G241" i="4"/>
  <c r="G240" i="4"/>
  <c r="G239" i="4"/>
  <c r="G238" i="4"/>
  <c r="G237" i="4"/>
  <c r="G236" i="4"/>
  <c r="G235" i="4"/>
  <c r="G234" i="4"/>
  <c r="G233" i="4"/>
  <c r="G232" i="4"/>
  <c r="G231" i="4"/>
  <c r="G230" i="4"/>
  <c r="G229" i="4"/>
  <c r="G228" i="4"/>
  <c r="G227" i="4"/>
  <c r="G226" i="4"/>
  <c r="G225" i="4"/>
  <c r="G224" i="4"/>
  <c r="G223" i="4"/>
  <c r="G222" i="4"/>
  <c r="G221" i="4"/>
  <c r="G220" i="4"/>
  <c r="G219" i="4"/>
  <c r="G218" i="4"/>
  <c r="G217" i="4"/>
  <c r="G216" i="4"/>
  <c r="G215" i="4"/>
  <c r="G214" i="4"/>
  <c r="G213" i="4"/>
  <c r="G212" i="4"/>
  <c r="G211" i="4"/>
  <c r="G210" i="4"/>
  <c r="G209" i="4"/>
  <c r="G208" i="4"/>
  <c r="G194" i="4"/>
  <c r="G193" i="4"/>
  <c r="G192" i="4"/>
  <c r="G207" i="4"/>
  <c r="G206" i="4"/>
  <c r="G205" i="4"/>
  <c r="G204" i="4"/>
  <c r="G191" i="4"/>
  <c r="G190" i="4"/>
  <c r="G189" i="4"/>
  <c r="G203" i="4"/>
  <c r="G202" i="4"/>
  <c r="G201" i="4"/>
  <c r="G200" i="4"/>
  <c r="G199" i="4"/>
  <c r="G188" i="4"/>
  <c r="G187" i="4"/>
  <c r="G186" i="4"/>
  <c r="G185" i="4"/>
  <c r="G184" i="4"/>
  <c r="G198" i="4"/>
  <c r="G197" i="4"/>
  <c r="G196" i="4"/>
  <c r="G195" i="4"/>
  <c r="G183" i="4"/>
  <c r="G182" i="4"/>
  <c r="G181" i="4"/>
  <c r="G180" i="4"/>
  <c r="G179" i="4"/>
  <c r="G178" i="4"/>
  <c r="G177" i="4"/>
  <c r="G176" i="4"/>
  <c r="G175" i="4"/>
  <c r="G174" i="4"/>
  <c r="G173" i="4"/>
  <c r="G164" i="4"/>
  <c r="G163" i="4"/>
  <c r="G162" i="4"/>
  <c r="G161" i="4"/>
  <c r="G160" i="4"/>
  <c r="G159" i="4"/>
  <c r="G158" i="4"/>
  <c r="G172" i="4"/>
  <c r="G171" i="4"/>
  <c r="G170" i="4"/>
  <c r="G169" i="4"/>
  <c r="G168" i="4"/>
  <c r="G167" i="4"/>
  <c r="G166" i="4"/>
  <c r="G165" i="4"/>
  <c r="G157" i="4"/>
  <c r="G156" i="4"/>
  <c r="G155" i="4"/>
  <c r="G154" i="4"/>
  <c r="G153" i="4"/>
  <c r="G152" i="4"/>
  <c r="G151" i="4"/>
  <c r="G150" i="4"/>
  <c r="G149" i="4"/>
  <c r="G148" i="4"/>
  <c r="G147" i="4"/>
  <c r="G146" i="4"/>
  <c r="G145" i="4"/>
  <c r="G144" i="4"/>
  <c r="G143" i="4"/>
  <c r="G142" i="4"/>
  <c r="G141" i="4"/>
  <c r="G140" i="4"/>
  <c r="G139" i="4"/>
  <c r="G138" i="4"/>
  <c r="G133" i="4"/>
  <c r="G132" i="4"/>
  <c r="G131" i="4"/>
  <c r="G130" i="4"/>
  <c r="G129" i="4"/>
  <c r="G128" i="4"/>
  <c r="G127" i="4"/>
  <c r="G118" i="4"/>
  <c r="G117" i="4"/>
  <c r="G116" i="4"/>
  <c r="G115" i="4"/>
  <c r="G114" i="4"/>
  <c r="G113" i="4"/>
  <c r="G112" i="4"/>
  <c r="G126" i="4"/>
  <c r="G125" i="4"/>
  <c r="G124" i="4"/>
  <c r="G123" i="4"/>
  <c r="G122" i="4"/>
  <c r="G111" i="4"/>
  <c r="G110" i="4"/>
  <c r="G109" i="4"/>
  <c r="G108" i="4"/>
  <c r="G107" i="4"/>
  <c r="G121" i="4"/>
  <c r="G120" i="4"/>
  <c r="G119" i="4"/>
  <c r="G106" i="4"/>
  <c r="G105" i="4"/>
  <c r="G104" i="4"/>
  <c r="G103" i="4"/>
  <c r="G102" i="4"/>
  <c r="G101" i="4"/>
  <c r="G100" i="4"/>
  <c r="G99" i="4"/>
  <c r="G98" i="4"/>
  <c r="G97" i="4"/>
  <c r="G88" i="4"/>
  <c r="G87" i="4"/>
  <c r="G86" i="4"/>
  <c r="G85" i="4"/>
  <c r="G84" i="4"/>
  <c r="G83" i="4"/>
  <c r="G82" i="4"/>
  <c r="G96" i="4"/>
  <c r="G95" i="4"/>
  <c r="G94" i="4"/>
  <c r="G93" i="4"/>
  <c r="G92" i="4"/>
  <c r="G81" i="4"/>
  <c r="G80" i="4"/>
  <c r="G79" i="4"/>
  <c r="G78" i="4"/>
  <c r="G77" i="4"/>
  <c r="G91" i="4"/>
  <c r="G90" i="4"/>
  <c r="G89"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1" i="4"/>
  <c r="G40" i="4"/>
  <c r="G39" i="4"/>
  <c r="G38" i="4"/>
  <c r="G37" i="4"/>
  <c r="G36" i="4"/>
  <c r="G48" i="4"/>
  <c r="G47" i="4"/>
  <c r="G46" i="4"/>
  <c r="G45" i="4"/>
  <c r="G44" i="4"/>
  <c r="G43" i="4"/>
  <c r="G42" i="4"/>
  <c r="G35" i="4"/>
  <c r="G34" i="4"/>
  <c r="G33" i="4"/>
  <c r="G32" i="4"/>
  <c r="G31" i="4"/>
  <c r="G30" i="4"/>
  <c r="G29" i="4"/>
  <c r="G28" i="4"/>
  <c r="G27" i="4"/>
  <c r="G26" i="4"/>
  <c r="G25" i="4"/>
  <c r="G24" i="4"/>
  <c r="G23" i="4"/>
  <c r="G22" i="4"/>
  <c r="G21" i="4"/>
  <c r="G20" i="4"/>
  <c r="G19" i="4"/>
  <c r="G18" i="4"/>
  <c r="G17" i="4"/>
  <c r="G16" i="4"/>
  <c r="G15" i="4"/>
  <c r="G14" i="4"/>
  <c r="G13" i="4"/>
  <c r="G12" i="4"/>
  <c r="G11" i="4"/>
  <c r="G10" i="4"/>
  <c r="G9" i="4"/>
  <c r="G8" i="4"/>
  <c r="G7" i="4"/>
  <c r="G6" i="4"/>
  <c r="G5" i="4"/>
  <c r="G4" i="4"/>
  <c r="G3" i="4"/>
  <c r="G2" i="4"/>
  <c r="J23" i="7" l="1"/>
  <c r="K23" i="7"/>
  <c r="L24" i="7"/>
  <c r="K24" i="7"/>
  <c r="J24" i="7"/>
  <c r="O7" i="4"/>
  <c r="O4" i="4"/>
  <c r="O32" i="12" a="1"/>
  <c r="O32" i="12" s="1"/>
  <c r="M32" i="12" a="1"/>
  <c r="M32" i="12" s="1"/>
  <c r="O31" i="12" a="1"/>
  <c r="O31" i="12" s="1"/>
  <c r="M31" i="12" a="1"/>
  <c r="M31" i="12" s="1"/>
  <c r="O30" i="12" a="1"/>
  <c r="O30" i="12" s="1"/>
  <c r="M30" i="12" a="1"/>
  <c r="M30" i="12" s="1"/>
  <c r="O29" i="12" a="1"/>
  <c r="O29" i="12" s="1"/>
  <c r="M29" i="12" a="1"/>
  <c r="M29" i="12" s="1"/>
  <c r="O28" i="12" a="1"/>
  <c r="O28" i="12" s="1"/>
  <c r="M28" i="12" a="1"/>
  <c r="M28" i="12" s="1"/>
  <c r="O27" i="12" a="1"/>
  <c r="O27" i="12" s="1"/>
  <c r="M27" i="12" a="1"/>
  <c r="M27" i="12" s="1"/>
  <c r="O26" i="12" a="1"/>
  <c r="O26" i="12" s="1"/>
  <c r="M26" i="12" a="1"/>
  <c r="M26" i="12" s="1"/>
  <c r="P32" i="12" l="1"/>
  <c r="N32" i="12"/>
  <c r="D32" i="12"/>
  <c r="C32" i="12"/>
  <c r="B32" i="12"/>
  <c r="P31" i="12"/>
  <c r="N31" i="12"/>
  <c r="D31" i="12"/>
  <c r="C31" i="12"/>
  <c r="B31" i="12"/>
  <c r="P30" i="12"/>
  <c r="N30" i="12"/>
  <c r="D30" i="12"/>
  <c r="C30" i="12"/>
  <c r="B30" i="12"/>
  <c r="P29" i="12"/>
  <c r="N29" i="12"/>
  <c r="D29" i="12"/>
  <c r="C29" i="12"/>
  <c r="B29" i="12"/>
  <c r="P28" i="12"/>
  <c r="N28" i="12"/>
  <c r="D28" i="12"/>
  <c r="C28" i="12"/>
  <c r="B28" i="12"/>
  <c r="P27" i="12"/>
  <c r="N27" i="12"/>
  <c r="D27" i="12"/>
  <c r="C27" i="12"/>
  <c r="B27" i="12"/>
  <c r="P26" i="12"/>
  <c r="N26" i="12"/>
  <c r="D26" i="12"/>
  <c r="C26" i="12"/>
  <c r="B26" i="12"/>
  <c r="J3" i="12"/>
  <c r="Q26" i="12" l="1"/>
  <c r="Q28" i="12"/>
  <c r="Q32" i="12"/>
  <c r="Q29" i="12"/>
  <c r="Q30" i="12"/>
  <c r="Q27" i="12"/>
  <c r="Q31" i="12"/>
  <c r="F8" i="6"/>
  <c r="F9" i="6"/>
  <c r="D8" i="6"/>
  <c r="F6" i="6"/>
  <c r="B15" i="6"/>
  <c r="B10" i="6"/>
  <c r="O260" i="4"/>
  <c r="O266" i="4"/>
  <c r="O265" i="4"/>
  <c r="O264" i="4"/>
  <c r="O6" i="4"/>
  <c r="O3" i="4"/>
  <c r="D11" i="6" l="1"/>
  <c r="D6" i="6"/>
  <c r="D7" i="6"/>
  <c r="O460" i="4"/>
  <c r="O408" i="4"/>
  <c r="O399" i="4"/>
  <c r="O415" i="4"/>
  <c r="O308" i="4"/>
  <c r="O294" i="4"/>
  <c r="O291" i="4"/>
  <c r="O272" i="4"/>
  <c r="O279" i="4"/>
  <c r="O262" i="4"/>
  <c r="O250" i="4"/>
  <c r="O125" i="4"/>
  <c r="O119" i="4"/>
  <c r="O120" i="4"/>
  <c r="O97" i="4"/>
  <c r="O19" i="4"/>
  <c r="O2" i="4" l="1"/>
  <c r="O5" i="4"/>
  <c r="Q2" i="4"/>
  <c r="O9" i="4"/>
  <c r="O10" i="4"/>
  <c r="O11" i="4"/>
  <c r="O12" i="4"/>
  <c r="O13" i="4"/>
  <c r="O14" i="4"/>
  <c r="O15" i="4"/>
  <c r="O16" i="4"/>
  <c r="O17" i="4"/>
  <c r="O20" i="4"/>
  <c r="O18" i="4"/>
  <c r="O21" i="4"/>
  <c r="O22" i="4"/>
  <c r="O23" i="4"/>
  <c r="O24" i="4"/>
  <c r="O25" i="4"/>
  <c r="O26" i="4"/>
  <c r="O27" i="4"/>
  <c r="O28" i="4"/>
  <c r="O29" i="4"/>
  <c r="O30" i="4"/>
  <c r="O31" i="4"/>
  <c r="O32" i="4"/>
  <c r="O33" i="4"/>
  <c r="O34" i="4"/>
  <c r="O43" i="4"/>
  <c r="O35" i="4"/>
  <c r="O42" i="4"/>
  <c r="O44" i="4"/>
  <c r="O45" i="4"/>
  <c r="O46" i="4"/>
  <c r="O48" i="4"/>
  <c r="O47" i="4"/>
  <c r="O36" i="4"/>
  <c r="O37" i="4"/>
  <c r="O38" i="4"/>
  <c r="O39" i="4"/>
  <c r="O40" i="4"/>
  <c r="O41"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89" i="4"/>
  <c r="O90" i="4"/>
  <c r="O91" i="4"/>
  <c r="O77" i="4"/>
  <c r="O78" i="4"/>
  <c r="O79" i="4"/>
  <c r="O80" i="4"/>
  <c r="O81" i="4"/>
  <c r="O92" i="4"/>
  <c r="O93" i="4"/>
  <c r="O94" i="4"/>
  <c r="O95" i="4"/>
  <c r="O96" i="4"/>
  <c r="O82" i="4"/>
  <c r="O83" i="4"/>
  <c r="O84" i="4"/>
  <c r="O85" i="4"/>
  <c r="O86" i="4"/>
  <c r="O87" i="4"/>
  <c r="O98" i="4"/>
  <c r="O88" i="4"/>
  <c r="O99" i="4"/>
  <c r="O100" i="4"/>
  <c r="O101" i="4"/>
  <c r="O102" i="4"/>
  <c r="O103" i="4"/>
  <c r="O104" i="4"/>
  <c r="O105" i="4"/>
  <c r="O106" i="4"/>
  <c r="O121" i="4"/>
  <c r="O107" i="4"/>
  <c r="O108" i="4"/>
  <c r="O109" i="4"/>
  <c r="O110" i="4"/>
  <c r="O111" i="4"/>
  <c r="O122" i="4"/>
  <c r="O123" i="4"/>
  <c r="O126" i="4"/>
  <c r="O124" i="4"/>
  <c r="O112" i="4"/>
  <c r="O113" i="4"/>
  <c r="O114" i="4"/>
  <c r="O115" i="4"/>
  <c r="O116" i="4"/>
  <c r="O117" i="4"/>
  <c r="O118" i="4"/>
  <c r="O127" i="4"/>
  <c r="O128" i="4"/>
  <c r="O129" i="4"/>
  <c r="O130" i="4"/>
  <c r="O131" i="4"/>
  <c r="O132" i="4"/>
  <c r="O133" i="4"/>
  <c r="O138" i="4"/>
  <c r="O139" i="4"/>
  <c r="O140" i="4"/>
  <c r="O141" i="4"/>
  <c r="O142" i="4"/>
  <c r="O143" i="4"/>
  <c r="O144" i="4"/>
  <c r="O145" i="4"/>
  <c r="O148" i="4"/>
  <c r="O146" i="4"/>
  <c r="O147" i="4"/>
  <c r="O149" i="4"/>
  <c r="O150" i="4"/>
  <c r="O151" i="4"/>
  <c r="O152" i="4"/>
  <c r="O153" i="4"/>
  <c r="O154" i="4"/>
  <c r="O155" i="4"/>
  <c r="O165" i="4"/>
  <c r="O156" i="4"/>
  <c r="O157" i="4"/>
  <c r="O166" i="4"/>
  <c r="O167" i="4"/>
  <c r="O168" i="4"/>
  <c r="O169" i="4"/>
  <c r="O170" i="4"/>
  <c r="O171" i="4"/>
  <c r="O172" i="4"/>
  <c r="O158" i="4"/>
  <c r="O159" i="4"/>
  <c r="O160" i="4"/>
  <c r="O161" i="4"/>
  <c r="O162" i="4"/>
  <c r="O163" i="4"/>
  <c r="O164" i="4"/>
  <c r="O173" i="4"/>
  <c r="O174" i="4"/>
  <c r="O175" i="4"/>
  <c r="O176" i="4"/>
  <c r="O177" i="4"/>
  <c r="O178" i="4"/>
  <c r="O179" i="4"/>
  <c r="O180" i="4"/>
  <c r="O181" i="4"/>
  <c r="O182" i="4"/>
  <c r="O183" i="4"/>
  <c r="O195" i="4"/>
  <c r="O196" i="4"/>
  <c r="O197" i="4"/>
  <c r="O198" i="4"/>
  <c r="O184" i="4"/>
  <c r="O185" i="4"/>
  <c r="O186" i="4"/>
  <c r="O187" i="4"/>
  <c r="O200" i="4"/>
  <c r="O188" i="4"/>
  <c r="O199" i="4"/>
  <c r="O201" i="4"/>
  <c r="O202" i="4"/>
  <c r="O203" i="4"/>
  <c r="O189" i="4"/>
  <c r="O190" i="4"/>
  <c r="O191" i="4"/>
  <c r="O204" i="4"/>
  <c r="O205" i="4"/>
  <c r="O206" i="4"/>
  <c r="O207" i="4"/>
  <c r="O192" i="4"/>
  <c r="O193" i="4"/>
  <c r="O194" i="4"/>
  <c r="O208" i="4"/>
  <c r="O209" i="4"/>
  <c r="O210" i="4"/>
  <c r="O211" i="4"/>
  <c r="O212" i="4"/>
  <c r="O213" i="4"/>
  <c r="O214" i="4"/>
  <c r="O215" i="4"/>
  <c r="O216" i="4"/>
  <c r="O217" i="4"/>
  <c r="O218" i="4"/>
  <c r="O219" i="4"/>
  <c r="O220" i="4"/>
  <c r="O221" i="4"/>
  <c r="O222" i="4"/>
  <c r="O223" i="4"/>
  <c r="O224" i="4"/>
  <c r="O225" i="4"/>
  <c r="O226" i="4"/>
  <c r="O227" i="4"/>
  <c r="O228" i="4"/>
  <c r="O229" i="4"/>
  <c r="O230" i="4"/>
  <c r="O231" i="4"/>
  <c r="O232" i="4"/>
  <c r="O233" i="4"/>
  <c r="O234" i="4"/>
  <c r="O235" i="4"/>
  <c r="O236" i="4"/>
  <c r="O237" i="4"/>
  <c r="O238" i="4"/>
  <c r="O239" i="4"/>
  <c r="O240" i="4"/>
  <c r="O241" i="4"/>
  <c r="O242" i="4"/>
  <c r="O243" i="4"/>
  <c r="O244" i="4"/>
  <c r="O251" i="4"/>
  <c r="O252" i="4"/>
  <c r="O253" i="4"/>
  <c r="O254" i="4"/>
  <c r="O255" i="4"/>
  <c r="O256" i="4"/>
  <c r="O245" i="4"/>
  <c r="O246" i="4"/>
  <c r="O247" i="4"/>
  <c r="O257" i="4"/>
  <c r="O248" i="4"/>
  <c r="O249" i="4"/>
  <c r="O258" i="4"/>
  <c r="O259" i="4"/>
  <c r="O267" i="4"/>
  <c r="O261" i="4"/>
  <c r="O263" i="4"/>
  <c r="O268" i="4"/>
  <c r="O269" i="4"/>
  <c r="O270" i="4"/>
  <c r="O273" i="4"/>
  <c r="O271" i="4"/>
  <c r="O274" i="4"/>
  <c r="O275" i="4"/>
  <c r="O276" i="4"/>
  <c r="O280" i="4"/>
  <c r="O277" i="4"/>
  <c r="O278" i="4"/>
  <c r="O281" i="4"/>
  <c r="O282" i="4"/>
  <c r="O287" i="4"/>
  <c r="O288" i="4"/>
  <c r="O297" i="4"/>
  <c r="O289" i="4"/>
  <c r="O290" i="4"/>
  <c r="O298" i="4"/>
  <c r="O299" i="4"/>
  <c r="O300" i="4"/>
  <c r="O301" i="4"/>
  <c r="O302" i="4"/>
  <c r="O292" i="4"/>
  <c r="O293" i="4"/>
  <c r="O303" i="4"/>
  <c r="O304" i="4"/>
  <c r="O305" i="4"/>
  <c r="O295" i="4"/>
  <c r="O296" i="4"/>
  <c r="O309" i="4"/>
  <c r="O306" i="4"/>
  <c r="O307" i="4"/>
  <c r="O310" i="4"/>
  <c r="O311" i="4"/>
  <c r="O312" i="4"/>
  <c r="O313" i="4"/>
  <c r="O314" i="4"/>
  <c r="O315" i="4"/>
  <c r="O316" i="4"/>
  <c r="O317" i="4"/>
  <c r="O326" i="4"/>
  <c r="O327" i="4"/>
  <c r="O328" i="4"/>
  <c r="O329" i="4"/>
  <c r="O330" i="4"/>
  <c r="O331" i="4"/>
  <c r="O332" i="4"/>
  <c r="O333" i="4"/>
  <c r="O334" i="4"/>
  <c r="O318" i="4"/>
  <c r="O319" i="4"/>
  <c r="O320" i="4"/>
  <c r="O321" i="4"/>
  <c r="O322" i="4"/>
  <c r="O323" i="4"/>
  <c r="O324" i="4"/>
  <c r="O325" i="4"/>
  <c r="O335" i="4"/>
  <c r="O336" i="4"/>
  <c r="O337" i="4"/>
  <c r="O338" i="4"/>
  <c r="O339" i="4"/>
  <c r="O340" i="4"/>
  <c r="O341" i="4"/>
  <c r="O342" i="4"/>
  <c r="O343" i="4"/>
  <c r="O344" i="4"/>
  <c r="O345" i="4"/>
  <c r="O346" i="4"/>
  <c r="O347" i="4"/>
  <c r="O348" i="4"/>
  <c r="O355" i="4"/>
  <c r="O356" i="4"/>
  <c r="O357" i="4"/>
  <c r="O358" i="4"/>
  <c r="O359" i="4"/>
  <c r="O349" i="4"/>
  <c r="O350" i="4"/>
  <c r="O351" i="4"/>
  <c r="O352" i="4"/>
  <c r="O353" i="4"/>
  <c r="O354" i="4"/>
  <c r="O360" i="4"/>
  <c r="O361" i="4"/>
  <c r="O362" i="4"/>
  <c r="O363" i="4"/>
  <c r="O364" i="4"/>
  <c r="O365" i="4"/>
  <c r="O366" i="4"/>
  <c r="O367" i="4"/>
  <c r="O368" i="4"/>
  <c r="O369" i="4"/>
  <c r="O370" i="4"/>
  <c r="O375" i="4"/>
  <c r="O376" i="4"/>
  <c r="O377" i="4"/>
  <c r="O378" i="4"/>
  <c r="O379" i="4"/>
  <c r="O371" i="4"/>
  <c r="O372" i="4"/>
  <c r="O373" i="4"/>
  <c r="O374" i="4"/>
  <c r="O380" i="4"/>
  <c r="O381" i="4"/>
  <c r="O382" i="4"/>
  <c r="O383" i="4"/>
  <c r="O384" i="4"/>
  <c r="O385" i="4"/>
  <c r="O386" i="4"/>
  <c r="O387" i="4"/>
  <c r="O388" i="4"/>
  <c r="O389" i="4"/>
  <c r="O390" i="4"/>
  <c r="O411" i="4"/>
  <c r="O412" i="4"/>
  <c r="O413" i="4"/>
  <c r="O416" i="4"/>
  <c r="O414" i="4"/>
  <c r="O391" i="4"/>
  <c r="O392" i="4"/>
  <c r="O393" i="4"/>
  <c r="O394" i="4"/>
  <c r="O395" i="4"/>
  <c r="O396" i="4"/>
  <c r="O417" i="4"/>
  <c r="O418" i="4"/>
  <c r="O419" i="4"/>
  <c r="O420" i="4"/>
  <c r="O421" i="4"/>
  <c r="O422" i="4"/>
  <c r="O397" i="4"/>
  <c r="O400" i="4"/>
  <c r="O398" i="4"/>
  <c r="O401" i="4"/>
  <c r="O402" i="4"/>
  <c r="O403" i="4"/>
  <c r="O423" i="4"/>
  <c r="O424" i="4"/>
  <c r="O425" i="4"/>
  <c r="O426" i="4"/>
  <c r="O427" i="4"/>
  <c r="O428" i="4"/>
  <c r="O429" i="4"/>
  <c r="O404" i="4"/>
  <c r="O405" i="4"/>
  <c r="O406" i="4"/>
  <c r="O409" i="4"/>
  <c r="O407" i="4"/>
  <c r="O410" i="4"/>
  <c r="O430" i="4"/>
  <c r="O431" i="4"/>
  <c r="O432" i="4"/>
  <c r="O433" i="4"/>
  <c r="O434" i="4"/>
  <c r="O435" i="4"/>
  <c r="O436" i="4"/>
  <c r="O437" i="4"/>
  <c r="O438" i="4"/>
  <c r="O439" i="4"/>
  <c r="O440" i="4"/>
  <c r="O441" i="4"/>
  <c r="O457" i="4"/>
  <c r="O442" i="4"/>
  <c r="O458" i="4"/>
  <c r="O459" i="4"/>
  <c r="O443" i="4"/>
  <c r="O444" i="4"/>
  <c r="O445" i="4"/>
  <c r="O446" i="4"/>
  <c r="O447" i="4"/>
  <c r="O461" i="4"/>
  <c r="O462" i="4"/>
  <c r="O463" i="4"/>
  <c r="O464" i="4"/>
  <c r="O465" i="4"/>
  <c r="O466" i="4"/>
  <c r="O448" i="4"/>
  <c r="O449" i="4"/>
  <c r="O450" i="4"/>
  <c r="O451" i="4"/>
  <c r="O467" i="4"/>
  <c r="O468" i="4"/>
  <c r="O469" i="4"/>
  <c r="O470" i="4"/>
  <c r="O471" i="4"/>
  <c r="O472" i="4"/>
  <c r="O473" i="4"/>
  <c r="O474" i="4"/>
  <c r="O475" i="4"/>
  <c r="O476" i="4"/>
  <c r="O477" i="4"/>
  <c r="O478" i="4"/>
  <c r="O479" i="4"/>
  <c r="O485" i="4"/>
  <c r="O486" i="4"/>
  <c r="O487" i="4"/>
  <c r="O488" i="4"/>
  <c r="O489" i="4"/>
  <c r="O490" i="4"/>
  <c r="O491" i="4"/>
  <c r="O492" i="4"/>
  <c r="O480" i="4"/>
  <c r="O481" i="4"/>
  <c r="O482" i="4"/>
  <c r="O483" i="4"/>
  <c r="O484" i="4"/>
  <c r="O493" i="4"/>
  <c r="O494" i="4"/>
  <c r="O495" i="4"/>
  <c r="O496" i="4"/>
  <c r="O497" i="4"/>
  <c r="O498" i="4"/>
  <c r="O499" i="4"/>
  <c r="O500" i="4"/>
  <c r="O501" i="4"/>
  <c r="O502" i="4"/>
  <c r="O503" i="4"/>
  <c r="O504" i="4"/>
  <c r="O505" i="4"/>
  <c r="O506" i="4"/>
  <c r="O507" i="4"/>
  <c r="O508" i="4"/>
  <c r="O509" i="4"/>
  <c r="O510" i="4"/>
  <c r="O511" i="4"/>
  <c r="O531" i="4"/>
  <c r="O532" i="4"/>
  <c r="O533" i="4"/>
  <c r="O534" i="4"/>
  <c r="O535" i="4"/>
  <c r="O536" i="4"/>
  <c r="O537" i="4"/>
  <c r="O512" i="4"/>
  <c r="O513" i="4"/>
  <c r="O514" i="4"/>
  <c r="O515" i="4"/>
  <c r="O516" i="4"/>
  <c r="O517" i="4"/>
  <c r="O518" i="4"/>
  <c r="O519" i="4"/>
  <c r="O520" i="4"/>
  <c r="O8" i="4"/>
  <c r="V2" i="4" l="1" a="1"/>
  <c r="V2" i="4" s="1"/>
  <c r="AC2" i="4" l="1" a="1"/>
  <c r="AC2" i="4" s="1"/>
  <c r="X2" i="4" a="1"/>
  <c r="K5" i="12" s="1"/>
  <c r="B5" i="12" s="1"/>
  <c r="K4" i="12" l="1"/>
  <c r="J4" i="7"/>
  <c r="L5" i="12"/>
  <c r="J2" i="7"/>
  <c r="L2" i="7"/>
  <c r="K2" i="7"/>
  <c r="B2" i="7"/>
  <c r="X2" i="4"/>
  <c r="J4" i="12" l="1"/>
  <c r="M5" i="12"/>
  <c r="C5" i="12" s="1"/>
  <c r="AD2" i="4" a="1"/>
  <c r="AD2" i="4" s="1"/>
  <c r="AM2" i="4" a="1"/>
  <c r="AM2" i="4" s="1"/>
  <c r="B4" i="12" l="1"/>
  <c r="J3" i="7" s="1"/>
  <c r="D5" i="12"/>
  <c r="K4" i="7"/>
  <c r="E7" i="12" a="1"/>
  <c r="M25" i="12" l="1" a="1"/>
  <c r="M25" i="12" s="1"/>
  <c r="O25" i="12" a="1"/>
  <c r="O25" i="12" s="1"/>
  <c r="O24" i="12" a="1"/>
  <c r="O24" i="12" s="1"/>
  <c r="M24" i="12" a="1"/>
  <c r="M24" i="12" s="1"/>
  <c r="P24" i="12"/>
  <c r="N24" i="12"/>
  <c r="D24" i="12"/>
  <c r="C24" i="12"/>
  <c r="B24" i="12"/>
  <c r="B25" i="12"/>
  <c r="C25" i="12"/>
  <c r="D25" i="12"/>
  <c r="N25" i="12"/>
  <c r="P25" i="12"/>
  <c r="M19" i="12" a="1"/>
  <c r="M19" i="12" s="1"/>
  <c r="M9" i="12" a="1"/>
  <c r="M9" i="12" s="1"/>
  <c r="N9" i="12" s="1"/>
  <c r="C9" i="12" s="1"/>
  <c r="O17" i="12" a="1"/>
  <c r="O17" i="12" s="1"/>
  <c r="M17" i="12" a="1"/>
  <c r="M17" i="12" s="1"/>
  <c r="N17" i="12" s="1"/>
  <c r="D17" i="12" s="1"/>
  <c r="O16" i="12" a="1"/>
  <c r="O16" i="12" s="1"/>
  <c r="M16" i="12" a="1"/>
  <c r="M16" i="12" s="1"/>
  <c r="N16" i="12" s="1"/>
  <c r="O15" i="12" a="1"/>
  <c r="O15" i="12" s="1"/>
  <c r="M14" i="12" a="1"/>
  <c r="M14" i="12" s="1"/>
  <c r="N14" i="12" s="1"/>
  <c r="C14" i="12" s="1"/>
  <c r="O23" i="12" a="1"/>
  <c r="O23" i="12" s="1"/>
  <c r="P23" i="12" s="1"/>
  <c r="M13" i="12" a="1"/>
  <c r="M13" i="12" s="1"/>
  <c r="N13" i="12" s="1"/>
  <c r="C13" i="12" s="1"/>
  <c r="O12" i="12" a="1"/>
  <c r="O12" i="12" s="1"/>
  <c r="O13" i="12" a="1"/>
  <c r="O13" i="12" s="1"/>
  <c r="O21" i="12" a="1"/>
  <c r="O21" i="12" s="1"/>
  <c r="M8" i="12" a="1"/>
  <c r="M8" i="12" s="1"/>
  <c r="N8" i="12" s="1"/>
  <c r="D8" i="12" s="1"/>
  <c r="M23" i="12" a="1"/>
  <c r="M23" i="12" s="1"/>
  <c r="O9" i="12" a="1"/>
  <c r="O9" i="12" s="1"/>
  <c r="O8" i="12" a="1"/>
  <c r="O8" i="12" s="1"/>
  <c r="O22" i="12" a="1"/>
  <c r="O22" i="12" s="1"/>
  <c r="O11" i="12" a="1"/>
  <c r="O11" i="12" s="1"/>
  <c r="O20" i="12" a="1"/>
  <c r="O20" i="12" s="1"/>
  <c r="M22" i="12" a="1"/>
  <c r="M22" i="12" s="1"/>
  <c r="M12" i="12" a="1"/>
  <c r="M12" i="12" s="1"/>
  <c r="N12" i="12" s="1"/>
  <c r="M20" i="12" a="1"/>
  <c r="M20" i="12" s="1"/>
  <c r="M18" i="12" a="1"/>
  <c r="M18" i="12" s="1"/>
  <c r="N18" i="12" s="1"/>
  <c r="C18" i="12" s="1"/>
  <c r="O14" i="12" a="1"/>
  <c r="O14" i="12" s="1"/>
  <c r="M21" i="12" a="1"/>
  <c r="M21" i="12" s="1"/>
  <c r="M11" i="12" a="1"/>
  <c r="M11" i="12" s="1"/>
  <c r="N11" i="12" s="1"/>
  <c r="C11" i="12" s="1"/>
  <c r="O19" i="12" a="1"/>
  <c r="O19" i="12" s="1"/>
  <c r="O18" i="12" a="1"/>
  <c r="O18" i="12" s="1"/>
  <c r="O10" i="12" a="1"/>
  <c r="O10" i="12" s="1"/>
  <c r="M10" i="12" a="1"/>
  <c r="M10" i="12" s="1"/>
  <c r="N10" i="12" s="1"/>
  <c r="D10" i="12" s="1"/>
  <c r="M15" i="12" a="1"/>
  <c r="M15" i="12" s="1"/>
  <c r="N15" i="12" s="1"/>
  <c r="L4" i="7"/>
  <c r="B22" i="12"/>
  <c r="J21" i="7" s="1"/>
  <c r="P15" i="12"/>
  <c r="B16" i="12"/>
  <c r="J15" i="7" s="1"/>
  <c r="N23" i="12"/>
  <c r="P22" i="12"/>
  <c r="B18" i="12"/>
  <c r="J17" i="7" s="1"/>
  <c r="B8" i="12"/>
  <c r="J7" i="7" s="1"/>
  <c r="P19" i="12"/>
  <c r="B17" i="12"/>
  <c r="J16" i="7" s="1"/>
  <c r="P10" i="12"/>
  <c r="B19" i="12"/>
  <c r="J18" i="7" s="1"/>
  <c r="P17" i="12"/>
  <c r="D21" i="12"/>
  <c r="P9" i="12"/>
  <c r="P16" i="12"/>
  <c r="B20" i="12"/>
  <c r="J19" i="7" s="1"/>
  <c r="B13" i="12"/>
  <c r="J12" i="7" s="1"/>
  <c r="B14" i="12"/>
  <c r="J13" i="7" s="1"/>
  <c r="P20" i="12"/>
  <c r="B21" i="12"/>
  <c r="J20" i="7" s="1"/>
  <c r="D22" i="12"/>
  <c r="P13" i="12"/>
  <c r="P21" i="12"/>
  <c r="B9" i="12"/>
  <c r="J8" i="7" s="1"/>
  <c r="P8" i="12"/>
  <c r="N19" i="12"/>
  <c r="C19" i="12" s="1"/>
  <c r="E7" i="12"/>
  <c r="B7" i="12" s="1"/>
  <c r="J6" i="7" s="1"/>
  <c r="B11" i="12"/>
  <c r="J10" i="7" s="1"/>
  <c r="P12" i="12"/>
  <c r="C21" i="12"/>
  <c r="P14" i="12"/>
  <c r="N22" i="12"/>
  <c r="B10" i="12"/>
  <c r="J9" i="7" s="1"/>
  <c r="B23" i="12"/>
  <c r="J22" i="7" s="1"/>
  <c r="P11" i="12"/>
  <c r="P18" i="12"/>
  <c r="N21" i="12"/>
  <c r="B15" i="12"/>
  <c r="J14" i="7" s="1"/>
  <c r="B12" i="12"/>
  <c r="J11" i="7" s="1"/>
  <c r="C22" i="12"/>
  <c r="N20" i="12"/>
  <c r="Q24" i="12" l="1"/>
  <c r="Q25" i="12"/>
  <c r="L7" i="7"/>
  <c r="L20" i="7"/>
  <c r="Q14" i="12"/>
  <c r="K13" i="7"/>
  <c r="Q13" i="12"/>
  <c r="K12" i="7"/>
  <c r="L16" i="7"/>
  <c r="Q9" i="12"/>
  <c r="K8" i="7"/>
  <c r="Q11" i="12"/>
  <c r="K10" i="7"/>
  <c r="Q21" i="12"/>
  <c r="K20" i="7"/>
  <c r="Q19" i="12"/>
  <c r="K18" i="7"/>
  <c r="D13" i="12"/>
  <c r="L9" i="7"/>
  <c r="L21" i="7"/>
  <c r="Q18" i="12"/>
  <c r="K17" i="7"/>
  <c r="Q22" i="12"/>
  <c r="K21" i="7"/>
  <c r="C20" i="12"/>
  <c r="D20" i="12"/>
  <c r="C10" i="12"/>
  <c r="D18" i="12"/>
  <c r="D16" i="12"/>
  <c r="C16" i="12"/>
  <c r="D15" i="12"/>
  <c r="C15" i="12"/>
  <c r="C12" i="12"/>
  <c r="D12" i="12"/>
  <c r="C23" i="12"/>
  <c r="D23" i="12"/>
  <c r="D9" i="12"/>
  <c r="C17" i="12"/>
  <c r="L4" i="12" a="1"/>
  <c r="L4" i="12" s="1"/>
  <c r="M4" i="12" s="1"/>
  <c r="C8" i="12"/>
  <c r="D14" i="12"/>
  <c r="D11" i="12"/>
  <c r="C7" i="12"/>
  <c r="K6" i="7" s="1"/>
  <c r="D19" i="12"/>
  <c r="D7" i="12"/>
  <c r="L6" i="7" s="1"/>
  <c r="L17" i="7" l="1"/>
  <c r="Q17" i="12"/>
  <c r="K16" i="7"/>
  <c r="Q20" i="12"/>
  <c r="K19" i="7"/>
  <c r="L8" i="7"/>
  <c r="Q10" i="12"/>
  <c r="K9" i="7"/>
  <c r="L19" i="7"/>
  <c r="Q15" i="12"/>
  <c r="K14" i="7"/>
  <c r="L14" i="7"/>
  <c r="Q8" i="12"/>
  <c r="K7" i="7"/>
  <c r="Q12" i="12"/>
  <c r="K11" i="7"/>
  <c r="C4" i="12"/>
  <c r="K3" i="7" s="1"/>
  <c r="L11" i="7"/>
  <c r="Q16" i="12"/>
  <c r="K15" i="7"/>
  <c r="L18" i="7"/>
  <c r="L22" i="7"/>
  <c r="Q23" i="12"/>
  <c r="K22" i="7"/>
  <c r="L15" i="7"/>
  <c r="L10" i="7"/>
  <c r="L13" i="7"/>
  <c r="L12" i="7"/>
  <c r="N4" i="12" l="1"/>
  <c r="D4" i="12" s="1"/>
  <c r="L3" i="7"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<sst xmlns="http://schemas.openxmlformats.org/spreadsheetml/2006/main" count="1941" uniqueCount="336">
  <si>
    <t>Plan</t>
  </si>
  <si>
    <t>Full Code</t>
  </si>
  <si>
    <t>Sort</t>
  </si>
  <si>
    <t>Start Year</t>
  </si>
  <si>
    <t>End Year</t>
  </si>
  <si>
    <t>MIN</t>
  </si>
  <si>
    <t>MAX</t>
  </si>
  <si>
    <t>Title</t>
  </si>
  <si>
    <t>Name</t>
  </si>
  <si>
    <t>Student ID</t>
  </si>
  <si>
    <t>Array Count</t>
  </si>
  <si>
    <t>Unique Plans</t>
  </si>
  <si>
    <t>Unique Titles</t>
  </si>
  <si>
    <t>Degree Rules</t>
  </si>
  <si>
    <t>Course Code</t>
  </si>
  <si>
    <t>Units</t>
  </si>
  <si>
    <t>Status</t>
  </si>
  <si>
    <t>Complete</t>
  </si>
  <si>
    <t>Pending</t>
  </si>
  <si>
    <t>Enrolled</t>
  </si>
  <si>
    <t>Credit</t>
  </si>
  <si>
    <t>Planned</t>
  </si>
  <si>
    <t>Notes</t>
  </si>
  <si>
    <t>Options</t>
  </si>
  <si>
    <t>Option List</t>
  </si>
  <si>
    <t>Electives</t>
  </si>
  <si>
    <t>Introductory List</t>
  </si>
  <si>
    <t>Actual</t>
  </si>
  <si>
    <t>Session</t>
  </si>
  <si>
    <t>Summer</t>
  </si>
  <si>
    <t>Autumn</t>
  </si>
  <si>
    <t>Winter</t>
  </si>
  <si>
    <t>Spring</t>
  </si>
  <si>
    <t>Year</t>
  </si>
  <si>
    <t>Global?</t>
  </si>
  <si>
    <t>Y</t>
  </si>
  <si>
    <t>Met?</t>
  </si>
  <si>
    <t>Term</t>
  </si>
  <si>
    <t>N/A</t>
  </si>
  <si>
    <t>Sem 1</t>
  </si>
  <si>
    <t>Sem 2</t>
  </si>
  <si>
    <t>Specific</t>
  </si>
  <si>
    <t>Overall</t>
  </si>
  <si>
    <t>G1</t>
  </si>
  <si>
    <t>G2</t>
  </si>
  <si>
    <t>1000 Level</t>
  </si>
  <si>
    <t>Ack you aren't supposed to see this! DON'T LOOK AT MEEEEEEE!!!!!!</t>
  </si>
  <si>
    <t>LEN</t>
  </si>
  <si>
    <t>Are there limits on electives?</t>
  </si>
  <si>
    <t>How can I get this plan reviewed?</t>
  </si>
  <si>
    <t>Notes (eg Major/Minor Code)</t>
  </si>
  <si>
    <t>1000 FDD</t>
  </si>
  <si>
    <t>E</t>
  </si>
  <si>
    <t>List</t>
  </si>
  <si>
    <t>Starting year</t>
  </si>
  <si>
    <t>Enter your details here. This info will populate your planner with helpful stuff!</t>
  </si>
  <si>
    <t>Global Calc</t>
  </si>
  <si>
    <t>Required</t>
  </si>
  <si>
    <t>Adjusted</t>
  </si>
  <si>
    <t>GlobCount</t>
  </si>
  <si>
    <t>GlobActual</t>
  </si>
  <si>
    <t>Plan Actual</t>
  </si>
  <si>
    <t>PlanCount</t>
  </si>
  <si>
    <t>Degree</t>
  </si>
  <si>
    <t>Problems?</t>
  </si>
  <si>
    <t>Single Ready?</t>
  </si>
  <si>
    <t>Degree Plan</t>
  </si>
  <si>
    <t>Which ruleset should I follow?</t>
  </si>
  <si>
    <t>I have transferred degrees, what should I put as my "Starting Year"?</t>
  </si>
  <si>
    <t>CASS Planner FAQ - Choose an option here</t>
  </si>
  <si>
    <t>How can I contact the CASS Student Office for help planning my degree?</t>
  </si>
  <si>
    <t>Helpful Links</t>
  </si>
  <si>
    <t>Can I get approval to include a course that isn't normally part of my degree?</t>
  </si>
  <si>
    <t>There may be times that you would like to take a course as part of your degree which doesn't appear on the lists of your ruleset.
For example, perhaps the 2025 version of your degree has introduced a new course you'd really like to take, but it wouldn't make sense for you to move over to the new ruleset. Or perhaps you are in your final year, and one of the courses you were going to take isn't being offered and you need to find a replacement for it.
This is called a "Course Substitution", and is something you can request from your Course Convenor via a simple web form. Please see the Helpful Links section for our CASS Student Forms page.</t>
  </si>
  <si>
    <t>You should put the year you transferred into your current degree, not the year you commenced at ANU. 
Exceptions to this may be granted when transferring from a single degree into a double degree, but these must be approved by the CASS Student Office, see the "How can I get this plan reviewed?" section for more details.</t>
  </si>
  <si>
    <t>The CASS Student Office provides a "Progress Check Request" service via an online form which you can access via our CASS Student Forms page (See the helpful links section).
We will review your plan and can provide assessment for
 - Confirming that your plan will allow you to graduate.
 - Requests to follow a more recent ruleset than your starting year.
 - Requests to follow an older ruleset than your starting year (only applicable to students who have transferred degree)
Please try and fill out your entire plan before sending it to us, the more complete it is, the more specific our response can be. You will not be locked into an approved plan, you can change your mind at any time and we will be happy to provide a new assessment on request.</t>
  </si>
  <si>
    <t>students.cass@anu.edu.au</t>
  </si>
  <si>
    <t>We want this tool to help make planning your degree as easy as possible, and we welcome any feedback you have to improve it!</t>
  </si>
  <si>
    <t>The best thing to do is visit our website (See the helpful links section). 
From there you can confirm our current options for face-to-face and online drop-in sessions, and find more detailed information to help you plan out your study with CASS.</t>
  </si>
  <si>
    <t>You can choose a question from a drop down list above this line</t>
  </si>
  <si>
    <t>&lt;- Dropdown list here</t>
  </si>
  <si>
    <t>Error</t>
  </si>
  <si>
    <t>CCCA</t>
  </si>
  <si>
    <t>Graduate Certificate in Cross-Cultural Analysis</t>
  </si>
  <si>
    <t>Intro to Apthropological Thought List</t>
  </si>
  <si>
    <t>Culture and Society Today List</t>
  </si>
  <si>
    <t>CRARC</t>
  </si>
  <si>
    <t>Graduate Certificate in the Repatriation of Ancestral Remains and Cultural Objects</t>
  </si>
  <si>
    <t>Compulsory - MUSC8019</t>
  </si>
  <si>
    <t>8000 Level Course List</t>
  </si>
  <si>
    <t>CAAPD</t>
  </si>
  <si>
    <t>Graduate Certificate of Applied Anthropology and Participatory Development</t>
  </si>
  <si>
    <t>Disciplinary Course List</t>
  </si>
  <si>
    <t>Relevant Course List</t>
  </si>
  <si>
    <t>CDEMO</t>
  </si>
  <si>
    <t>Graduate Certificate of Demography</t>
  </si>
  <si>
    <t>Compulsory - DEMO8008</t>
  </si>
  <si>
    <t>Compulsory - DEMO8024</t>
  </si>
  <si>
    <t>CLING</t>
  </si>
  <si>
    <t>Graduate Certificate of General and Applied Linguistics</t>
  </si>
  <si>
    <t>Core Course List</t>
  </si>
  <si>
    <t>Thematic List</t>
  </si>
  <si>
    <t>Language Course</t>
  </si>
  <si>
    <t>Undergraduate Language courses may be counted.</t>
  </si>
  <si>
    <t>CMECA</t>
  </si>
  <si>
    <t>Graduate Certificate of Middle Eastern and Central Asian Studies</t>
  </si>
  <si>
    <t>CMECA Course List</t>
  </si>
  <si>
    <t>CMUHS</t>
  </si>
  <si>
    <t>Graduate Certificate of Museum and Heritage Studies</t>
  </si>
  <si>
    <t>Compulsory - HUMN6051</t>
  </si>
  <si>
    <t>Compulsory - HUMN8027</t>
  </si>
  <si>
    <t>Compulsory - HUMN8035</t>
  </si>
  <si>
    <t>Compulsory - MUSC8017</t>
  </si>
  <si>
    <t>CSRES</t>
  </si>
  <si>
    <t>Graduate Certificate of Social Research</t>
  </si>
  <si>
    <t>Compulsory - SOCR8001</t>
  </si>
  <si>
    <t>Compulsory - SOCR8082</t>
  </si>
  <si>
    <t>Compulsory - SOCR8201</t>
  </si>
  <si>
    <t>Compulsory - SOCR8202</t>
  </si>
  <si>
    <t>MANTH</t>
  </si>
  <si>
    <t>Master of Anthropology</t>
  </si>
  <si>
    <t>Introductory Course List</t>
  </si>
  <si>
    <t>Max 18 6000 Level List</t>
  </si>
  <si>
    <t>Research Course List</t>
  </si>
  <si>
    <t>Thematic Course List</t>
  </si>
  <si>
    <t>Language Course List</t>
  </si>
  <si>
    <t>VANTH</t>
  </si>
  <si>
    <t>Master of Anthropology (Advanced)</t>
  </si>
  <si>
    <t>Thesis</t>
  </si>
  <si>
    <t>MANTP</t>
  </si>
  <si>
    <t>Compulsory - ANTH8019</t>
  </si>
  <si>
    <t>Compulsory - ANTH8059</t>
  </si>
  <si>
    <t>Discipline Theory Course List</t>
  </si>
  <si>
    <t>Anthropology Disciplinary Course List</t>
  </si>
  <si>
    <t>VANTP</t>
  </si>
  <si>
    <t>MAPF</t>
  </si>
  <si>
    <t>Master of Anthropology and Planetary Futures</t>
  </si>
  <si>
    <t>Compulsory - ANTH8061</t>
  </si>
  <si>
    <t>Anthropological Theory Course List</t>
  </si>
  <si>
    <t>Social Research Foundation Course List</t>
  </si>
  <si>
    <t>VAPF</t>
  </si>
  <si>
    <t>Master of Anthropology and Planetary Futures (Advanced)</t>
  </si>
  <si>
    <t>MAAAD</t>
  </si>
  <si>
    <t>Master of Applied Anthropology and Development</t>
  </si>
  <si>
    <t>Research Methods Course List</t>
  </si>
  <si>
    <t>Research Project Course List</t>
  </si>
  <si>
    <t>Anthropology and Development Course List</t>
  </si>
  <si>
    <t>VAAAD</t>
  </si>
  <si>
    <t>Master of Applied Anthropology and Development (Advanced)</t>
  </si>
  <si>
    <t>MAAPD</t>
  </si>
  <si>
    <t>Master of Applied Anthropology and Participatory Development</t>
  </si>
  <si>
    <t>Specialisation or Social Impact Pathway</t>
  </si>
  <si>
    <t>VAAPD</t>
  </si>
  <si>
    <t>Master of Applied Anthropology and Participatory Development (Advanced)</t>
  </si>
  <si>
    <t>Compulsory - ANTH8028</t>
  </si>
  <si>
    <t>Specialisation or Compulsory List</t>
  </si>
  <si>
    <t>IPDV-SPEC or SOEN-SPEC may be taken in place of</t>
  </si>
  <si>
    <t>24u of Disciplinary Course List</t>
  </si>
  <si>
    <t>MAAOL</t>
  </si>
  <si>
    <t>Master of Applied Anthropology and Participatory Development (Online)</t>
  </si>
  <si>
    <t>VAAOL</t>
  </si>
  <si>
    <t>Master of Applied Anthropology and Participatory Development (Online) (Advanced)</t>
  </si>
  <si>
    <t>Specialisation or Specified Course List</t>
  </si>
  <si>
    <t>MAAPO</t>
  </si>
  <si>
    <t>VAAPO</t>
  </si>
  <si>
    <t>MAESC</t>
  </si>
  <si>
    <t>Master of Archaeological and Evolutionary Science</t>
  </si>
  <si>
    <t>Compulsory - ARCH8032</t>
  </si>
  <si>
    <t>VAESC</t>
  </si>
  <si>
    <t>Master of Archaeological and Evolutionary Science (Advanced)</t>
  </si>
  <si>
    <t>MARSC</t>
  </si>
  <si>
    <t>Master of Archaeological Science</t>
  </si>
  <si>
    <t>Compulsory - ARCH8037</t>
  </si>
  <si>
    <t>Compulsory - ARCH8040</t>
  </si>
  <si>
    <t>Compulsory - ARCH8102</t>
  </si>
  <si>
    <t>Compulsory - ARCH8103</t>
  </si>
  <si>
    <t>ARCH 6000 Level Course List</t>
  </si>
  <si>
    <t>Specialisation or Researc Project Pathway</t>
  </si>
  <si>
    <t>VARSC</t>
  </si>
  <si>
    <t>Master of Archaeological Science (Advanced)</t>
  </si>
  <si>
    <t>Compulsory - ARCH8030</t>
  </si>
  <si>
    <t>Specialisation Course List</t>
  </si>
  <si>
    <t>Archaelogical Science Course List</t>
  </si>
  <si>
    <t>MAHCS</t>
  </si>
  <si>
    <t>Master of Art History and Curatorial Studies</t>
  </si>
  <si>
    <t>VAHCS</t>
  </si>
  <si>
    <t>Master of Art History and Curatorial Studies (Advanced)</t>
  </si>
  <si>
    <t>Curatorial Course List</t>
  </si>
  <si>
    <t>MAHST</t>
  </si>
  <si>
    <t>VAHST</t>
  </si>
  <si>
    <t>In Country Study</t>
  </si>
  <si>
    <t>MCLAS</t>
  </si>
  <si>
    <t>Master of Classical Studies</t>
  </si>
  <si>
    <t>Compulsory - CLAS6001</t>
  </si>
  <si>
    <t>Graduate Reading List</t>
  </si>
  <si>
    <t>Ancient Greek/Latin 6000 Level</t>
  </si>
  <si>
    <t>VCLAS</t>
  </si>
  <si>
    <t>Master of Classical Studies (Advanced)</t>
  </si>
  <si>
    <t>MCAP</t>
  </si>
  <si>
    <t>Master of Contemporary Art Practices</t>
  </si>
  <si>
    <t>Research Training Course List</t>
  </si>
  <si>
    <t>Research Project - ARTV8042</t>
  </si>
  <si>
    <t>VCAP</t>
  </si>
  <si>
    <t>Master of Contemporary Art Practices (Advanced)</t>
  </si>
  <si>
    <t>MCPAD</t>
  </si>
  <si>
    <t>Master of Contemporary Practices in Art and Design</t>
  </si>
  <si>
    <t>Compulsory - ARTV8039</t>
  </si>
  <si>
    <t>Foundation Theory List</t>
  </si>
  <si>
    <t>Foundation Studio and Design List</t>
  </si>
  <si>
    <t>Disciplinary List</t>
  </si>
  <si>
    <t>Research Project List</t>
  </si>
  <si>
    <t>VCPAD</t>
  </si>
  <si>
    <t>Master of Contemporary Practices in Art and Design (Advanced)</t>
  </si>
  <si>
    <t>MCHAM</t>
  </si>
  <si>
    <t>Master of Culture, Health and Medicine</t>
  </si>
  <si>
    <t>Compulsory - CHMD8004</t>
  </si>
  <si>
    <t>Compulsory - CHMD8014</t>
  </si>
  <si>
    <t>Introductory CHM List</t>
  </si>
  <si>
    <t>Health List</t>
  </si>
  <si>
    <t>Applied CHM List</t>
  </si>
  <si>
    <t>VCHAM</t>
  </si>
  <si>
    <t>Master of Culture, Health and Medicine (Advanced)</t>
  </si>
  <si>
    <t>Compulsory - CHMD8009</t>
  </si>
  <si>
    <t>MDEMO</t>
  </si>
  <si>
    <t>Master of Demography</t>
  </si>
  <si>
    <t>Compulsory - DEMO8091</t>
  </si>
  <si>
    <t>Compulsory - DEMO8092</t>
  </si>
  <si>
    <t>Intro Demography List</t>
  </si>
  <si>
    <t>Discipline Specific Course</t>
  </si>
  <si>
    <t>Research Training List</t>
  </si>
  <si>
    <t>Research Experience List 1</t>
  </si>
  <si>
    <t>Research Experience List 2</t>
  </si>
  <si>
    <t>VDEMO</t>
  </si>
  <si>
    <t>Master of Demography (Advanced)</t>
  </si>
  <si>
    <t>MDHPC</t>
  </si>
  <si>
    <t>Master of Digital Humanities and Public Culture</t>
  </si>
  <si>
    <t>Research Experience List</t>
  </si>
  <si>
    <t>Discipline Focus List</t>
  </si>
  <si>
    <t>VDHPC</t>
  </si>
  <si>
    <t>Master of Digital Humanities and Public Culture (Advanced)</t>
  </si>
  <si>
    <t>MDHPU</t>
  </si>
  <si>
    <t>VDHPU</t>
  </si>
  <si>
    <t>Research Training and Experience</t>
  </si>
  <si>
    <t>MLING</t>
  </si>
  <si>
    <t>Master of General and Applied Linguistics</t>
  </si>
  <si>
    <t>Compulsory - LING8026</t>
  </si>
  <si>
    <t>Compulsory - LING8027</t>
  </si>
  <si>
    <t>Introductory Linguistics List</t>
  </si>
  <si>
    <t>Research Methods List</t>
  </si>
  <si>
    <t>Language List</t>
  </si>
  <si>
    <t>VLING</t>
  </si>
  <si>
    <t>Master of General and Applied Linguistics (Advanced)</t>
  </si>
  <si>
    <t>MGAL</t>
  </si>
  <si>
    <t>Compulsory - LING8004</t>
  </si>
  <si>
    <t>Compulsory - LING8013</t>
  </si>
  <si>
    <t>MGLOB</t>
  </si>
  <si>
    <t>Master of Globalisation</t>
  </si>
  <si>
    <t>Compulsory - POLS8031</t>
  </si>
  <si>
    <t>Compulsory - POLS8032</t>
  </si>
  <si>
    <t>Minimum 12u List</t>
  </si>
  <si>
    <t>VGLOB</t>
  </si>
  <si>
    <t>Master of Globalisation (Advanced)</t>
  </si>
  <si>
    <t>Introductory Globalisation List</t>
  </si>
  <si>
    <t>Research Methods</t>
  </si>
  <si>
    <t>MHIST</t>
  </si>
  <si>
    <t>Master of History</t>
  </si>
  <si>
    <t>Compulsory - HIST8027</t>
  </si>
  <si>
    <t>VHIST</t>
  </si>
  <si>
    <t>Master of History (Advanced)</t>
  </si>
  <si>
    <t>MHIT</t>
  </si>
  <si>
    <t>Compulsory - HIST8024</t>
  </si>
  <si>
    <t>Compulsory - HIST8037</t>
  </si>
  <si>
    <t>History List</t>
  </si>
  <si>
    <t>VHIT</t>
  </si>
  <si>
    <t>MMECA</t>
  </si>
  <si>
    <t>Master of Middle Eastern and Central Asian Studies</t>
  </si>
  <si>
    <t>VMECA</t>
  </si>
  <si>
    <t>Master of Middle Eastern and Central Asian Studies (Advanced)</t>
  </si>
  <si>
    <t>Compulsory - MEAS8001</t>
  </si>
  <si>
    <t>Advanced Disciplinary List</t>
  </si>
  <si>
    <t>Experiential List</t>
  </si>
  <si>
    <t>MECAS</t>
  </si>
  <si>
    <t>Introductory Language List</t>
  </si>
  <si>
    <t>Introductory Disciplinary List</t>
  </si>
  <si>
    <t>MMUHS</t>
  </si>
  <si>
    <t>Master of Museum and Heritage Studies</t>
  </si>
  <si>
    <t>Specialisation</t>
  </si>
  <si>
    <t>Research List</t>
  </si>
  <si>
    <t>VMUHS</t>
  </si>
  <si>
    <t>Master of Museums and Heritage Studies (Advanced)</t>
  </si>
  <si>
    <t>MMHS</t>
  </si>
  <si>
    <t>MSRES</t>
  </si>
  <si>
    <t>Master of Social Research</t>
  </si>
  <si>
    <t>Compulsory - DEMO8082</t>
  </si>
  <si>
    <t>DEMO/SOCR 8000 List</t>
  </si>
  <si>
    <t>You may take a 24u Specialisation as part of</t>
  </si>
  <si>
    <t>the 36u DEMO/SOCR 8000 List.</t>
  </si>
  <si>
    <t>VSRES</t>
  </si>
  <si>
    <t>Master of Social Research (Advanced)</t>
  </si>
  <si>
    <t>the 36u DEMO/SOCR 8000 list.</t>
  </si>
  <si>
    <t>Introductory Methods List</t>
  </si>
  <si>
    <t>Advanced Methods or Discipline List</t>
  </si>
  <si>
    <t>MSRM</t>
  </si>
  <si>
    <t>Master of Social Research Methods</t>
  </si>
  <si>
    <t>VSRM</t>
  </si>
  <si>
    <t>Master of Social Research Methods (Advanced)</t>
  </si>
  <si>
    <t>MTRAN</t>
  </si>
  <si>
    <t>Master of Translation</t>
  </si>
  <si>
    <t>Compulsory - LANG6001</t>
  </si>
  <si>
    <t>Compulsory - LANG6002</t>
  </si>
  <si>
    <t>English Language Specialisation</t>
  </si>
  <si>
    <t>Translation and Language List</t>
  </si>
  <si>
    <t>Further Language List</t>
  </si>
  <si>
    <t>VTRAN</t>
  </si>
  <si>
    <t>Master of Translation (Advanced)</t>
  </si>
  <si>
    <t>Introductory Written Communication List</t>
  </si>
  <si>
    <t>English Language List</t>
  </si>
  <si>
    <t>Contextual List</t>
  </si>
  <si>
    <t>Compulsory - LING6015</t>
  </si>
  <si>
    <t>Continuing</t>
  </si>
  <si>
    <t>Last update - 8 Jan 2025</t>
  </si>
  <si>
    <t>Welcome to the CASS PG Planner 2025 Edition!</t>
  </si>
  <si>
    <t>MACRI</t>
  </si>
  <si>
    <t>Master of Applied Criminology</t>
  </si>
  <si>
    <t>Compulsory - CRIM8005</t>
  </si>
  <si>
    <t>Compulsory - CRIM8012</t>
  </si>
  <si>
    <t>Advanced Research Methods List</t>
  </si>
  <si>
    <t>Advanced Discipline List</t>
  </si>
  <si>
    <t>Compulsory - HUMN8028</t>
  </si>
  <si>
    <t>Compulsory - HUMN8029</t>
  </si>
  <si>
    <t>Compulsory - HUMN8031</t>
  </si>
  <si>
    <t>MDIHU</t>
  </si>
  <si>
    <t>Master of Digital Humanities</t>
  </si>
  <si>
    <t>MMHES</t>
  </si>
  <si>
    <t>This planner groups CASS degrees by the years that a degree structure remains the same. Generally speaking, students should follow the ruleset of the year they commenced. 
You can request approval from the CASS Student Office to follow a more recent ruleset, see the "How can I get this plan reviewed?" section for more details.
For example, the MAHST structure changed in 2024, so this planner has one ruleset for the 2022 - 2023 version, and another ruleset for the 2024 - 2025 version.
Even though the structure remains the same, the individual courses offered on lists might be different, and you can access any of the lists from the year you started to the final year of the ruleset.
Using MAHST as an example again, that means that if you commenced in 2022 and you are following the MAHST (2022 -2023) ruleset, you can take courses from the lists for any year between 2022 and 2023. On the other hand if you decide to switch to the MAHST (2024 - 2025) ruleset, you can no longer use courses on lists that only appear on the pre-2024 lists.</t>
  </si>
  <si>
    <t>If your Postgraduate program includes space for Elective study, the only limitation is that you must meet the "Requisites and Incompatibilities" of the course. As long as those are met, you can choose your elective courses from any College or subject area.
The most common form of these are "pre-requisites", which are used to make sure you have a suitable level of knowledge and experience before taking more advanced courses. You can check the details for each course via the "Study" tab on the ANU Programs and Courses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</si>
</sst>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sz val="11"/>
      <color rgb="FF9C5700"/>
      <name val="Aptos Narrow"/>
      <family val="2"/>
      <scheme val="minor"/>
    </font>
    <font>
      <sz val="11"/>
      <color rgb="FF006100"/>
      <name val="Aptos Narrow"/>
      <family val="2"/>
      <scheme val="minor"/>
    </font>
    <font>
      <b/>
      <sz val="11"/>
      <color rgb="FFFFFFFF"/>
      <name val="Aptos Narrow"/>
      <family val="2"/>
      <scheme val="minor"/>
    </font>
    <font>
      <sz val="11"/>
      <color rgb="FF000000"/>
      <name val="Aptos Narrow"/>
      <family val="2"/>
      <scheme val="minor"/>
    </font>
    <font>
      <b/>
      <sz val="11"/>
      <color rgb="FF006100"/>
      <name val="Aptos Narrow"/>
      <family val="2"/>
      <scheme val="minor"/>
    </font>
    <font>
      <sz val="12"/>
      <color theme="1"/>
      <name val="Aptos Narrow"/>
      <family val="2"/>
      <scheme val="minor"/>
    </font>
    <font>
      <b/>
      <sz val="12"/>
      <color rgb="FFFFFFFF"/>
      <name val="Aptos Narrow"/>
      <family val="2"/>
      <scheme val="minor"/>
    </font>
    <font>
      <sz val="12"/>
      <color rgb="FFFFFFFF"/>
      <name val="Aptos Narrow"/>
      <family val="2"/>
      <scheme val="minor"/>
    </font>
    <font>
      <b/>
      <sz val="12"/>
      <color theme="1"/>
      <name val="Aptos Narrow"/>
      <family val="2"/>
      <scheme val="minor"/>
    </font>
    <font>
      <u/>
      <sz val="11"/>
      <color theme="10"/>
      <name val="Aptos Narrow"/>
      <family val="2"/>
      <scheme val="minor"/>
    </font>
  </fonts>
  <fills count="8">
    <fill>
      <patternFill patternType="none"/>
    </fill>
    <fill>
      <patternFill patternType="gray125"/>
    </fill>
    <fill>
      <patternFill patternType="solid">
        <fgColor rgb="FFFFEB9C"/>
      </patternFill>
    </fill>
    <fill>
      <patternFill patternType="solid">
        <fgColor rgb="FFC6EFCE"/>
      </patternFill>
    </fill>
    <fill>
      <patternFill patternType="solid">
        <fgColor theme="3" tint="0.89999084444715716"/>
        <bgColor theme="4" tint="0.79998168889431442"/>
      </patternFill>
    </fill>
    <fill>
      <patternFill patternType="solid">
        <fgColor theme="3" tint="0.89999084444715716"/>
        <bgColor indexed="64"/>
      </patternFill>
    </fill>
    <fill>
      <patternFill patternType="solid">
        <fgColor rgb="FF0070C0"/>
        <bgColor rgb="FF5982DB"/>
      </patternFill>
    </fill>
    <fill>
      <patternFill patternType="solid">
        <fgColor theme="3" tint="0.89999084444715716"/>
        <bgColor rgb="FFDEE7F8"/>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0" fontId="1" fillId="2" borderId="0" applyNumberFormat="0" applyBorder="0" applyAlignment="0" applyProtection="0"/>
    <xf numFmtId="0" fontId="2" fillId="3" borderId="0" applyNumberFormat="0" applyBorder="0" applyAlignment="0" applyProtection="0"/>
    <xf numFmtId="0" fontId="10" fillId="0" borderId="0" applyNumberFormat="0" applyFill="0" applyBorder="0" applyAlignment="0" applyProtection="0"/>
  </cellStyleXfs>
  <cellXfs count="58">
    <xf numFmtId="0" fontId="0" fillId="0" borderId="0" xfId="0"/>
    <xf numFmtId="0" fontId="2" fillId="3" borderId="7" xfId="2" applyBorder="1"/>
    <xf numFmtId="0" fontId="2" fillId="3" borderId="0" xfId="2" applyBorder="1"/>
    <xf numFmtId="0" fontId="2" fillId="3" borderId="8" xfId="2" applyBorder="1"/>
    <xf numFmtId="0" fontId="1" fillId="2" borderId="0" xfId="1" applyBorder="1"/>
    <xf numFmtId="0" fontId="2" fillId="3" borderId="10" xfId="2" applyBorder="1"/>
    <xf numFmtId="0" fontId="5" fillId="3" borderId="9" xfId="2" applyFont="1" applyBorder="1"/>
    <xf numFmtId="0" fontId="5" fillId="3" borderId="2" xfId="2" applyFont="1" applyBorder="1"/>
    <xf numFmtId="0" fontId="5" fillId="3" borderId="3" xfId="2" applyFont="1" applyBorder="1"/>
    <xf numFmtId="0" fontId="5" fillId="3" borderId="4" xfId="2" applyFont="1" applyBorder="1"/>
    <xf numFmtId="0" fontId="7" fillId="6" borderId="0" xfId="0" applyFont="1" applyFill="1" applyAlignment="1">
      <alignment horizontal="center"/>
    </xf>
    <xf numFmtId="0" fontId="6" fillId="0" borderId="0" xfId="0" applyFont="1"/>
    <xf numFmtId="0" fontId="6" fillId="0" borderId="0" xfId="0" applyFont="1" applyAlignment="1">
      <alignment horizontal="center"/>
    </xf>
    <xf numFmtId="0" fontId="9" fillId="0" borderId="0" xfId="0" applyFont="1"/>
    <xf numFmtId="0" fontId="7" fillId="6" borderId="0" xfId="0" applyFont="1" applyFill="1"/>
    <xf numFmtId="0" fontId="6" fillId="4" borderId="0" xfId="0" applyFont="1" applyFill="1"/>
    <xf numFmtId="0" fontId="6" fillId="5" borderId="0" xfId="0" applyFont="1" applyFill="1" applyAlignment="1">
      <alignment horizontal="center"/>
    </xf>
    <xf numFmtId="0" fontId="8" fillId="6" borderId="0" xfId="0" applyFont="1" applyFill="1"/>
    <xf numFmtId="0" fontId="8" fillId="6" borderId="0" xfId="0" applyFont="1" applyFill="1" applyAlignment="1">
      <alignment horizontal="center"/>
    </xf>
    <xf numFmtId="0" fontId="6" fillId="0" borderId="0" xfId="0" applyFont="1" applyProtection="1">
      <protection hidden="1"/>
    </xf>
    <xf numFmtId="0" fontId="6" fillId="0" borderId="0" xfId="0" applyFont="1" applyAlignment="1" applyProtection="1">
      <alignment horizontal="center"/>
      <protection hidden="1"/>
    </xf>
    <xf numFmtId="0" fontId="7" fillId="6" borderId="5" xfId="0" applyFont="1" applyFill="1" applyBorder="1" applyProtection="1">
      <protection hidden="1"/>
    </xf>
    <xf numFmtId="0" fontId="7" fillId="6" borderId="6" xfId="0" applyFont="1" applyFill="1" applyBorder="1" applyAlignment="1" applyProtection="1">
      <alignment horizontal="center"/>
      <protection hidden="1"/>
    </xf>
    <xf numFmtId="0" fontId="7" fillId="6" borderId="11" xfId="0" applyFont="1" applyFill="1" applyBorder="1" applyProtection="1">
      <protection hidden="1"/>
    </xf>
    <xf numFmtId="0" fontId="6" fillId="4" borderId="5" xfId="0" applyFont="1" applyFill="1" applyBorder="1" applyProtection="1">
      <protection hidden="1"/>
    </xf>
    <xf numFmtId="0" fontId="6" fillId="4" borderId="11" xfId="0" applyFont="1" applyFill="1" applyBorder="1" applyProtection="1">
      <protection hidden="1"/>
    </xf>
    <xf numFmtId="0" fontId="6" fillId="5" borderId="6" xfId="0" applyFont="1" applyFill="1" applyBorder="1" applyAlignment="1" applyProtection="1">
      <alignment horizontal="center"/>
      <protection hidden="1"/>
    </xf>
    <xf numFmtId="0" fontId="0" fillId="0" borderId="0" xfId="0" applyProtection="1">
      <protection hidden="1"/>
    </xf>
    <xf numFmtId="0" fontId="0" fillId="0" borderId="0" xfId="0" applyAlignment="1" applyProtection="1">
      <alignment horizontal="center"/>
      <protection hidden="1"/>
    </xf>
    <xf numFmtId="0" fontId="3" fillId="6" borderId="1" xfId="0" applyFont="1" applyFill="1" applyBorder="1" applyAlignment="1" applyProtection="1">
      <alignment horizontal="center" vertical="center"/>
      <protection hidden="1"/>
    </xf>
    <xf numFmtId="0" fontId="3" fillId="6" borderId="5" xfId="0" applyFont="1" applyFill="1" applyBorder="1" applyProtection="1">
      <protection hidden="1"/>
    </xf>
    <xf numFmtId="0" fontId="4" fillId="7" borderId="11" xfId="0" applyFont="1" applyFill="1" applyBorder="1" applyAlignment="1" applyProtection="1">
      <alignment horizontal="left"/>
      <protection hidden="1"/>
    </xf>
    <xf numFmtId="0" fontId="10" fillId="0" borderId="1" xfId="3" applyFill="1" applyBorder="1" applyAlignment="1" applyProtection="1">
      <alignment horizontal="center"/>
      <protection hidden="1"/>
    </xf>
    <xf numFmtId="0" fontId="4" fillId="0" borderId="11" xfId="0" applyFont="1" applyBorder="1" applyAlignment="1" applyProtection="1">
      <alignment horizontal="left"/>
      <protection hidden="1"/>
    </xf>
    <xf numFmtId="0" fontId="10" fillId="0" borderId="1" xfId="3" applyBorder="1" applyAlignment="1" applyProtection="1">
      <alignment horizontal="center"/>
      <protection hidden="1"/>
    </xf>
    <xf numFmtId="0" fontId="4" fillId="0" borderId="0" xfId="0" applyFont="1" applyProtection="1">
      <protection hidden="1"/>
    </xf>
    <xf numFmtId="0" fontId="4" fillId="7" borderId="6" xfId="0" applyFont="1" applyFill="1" applyBorder="1" applyAlignment="1">
      <alignment horizontal="left"/>
    </xf>
    <xf numFmtId="0" fontId="4" fillId="0" borderId="6" xfId="0" applyFont="1" applyBorder="1" applyAlignment="1">
      <alignment horizontal="left"/>
    </xf>
    <xf numFmtId="0" fontId="8" fillId="6" borderId="5" xfId="0" applyFont="1" applyFill="1" applyBorder="1" applyAlignment="1" applyProtection="1">
      <alignment horizontal="center"/>
      <protection hidden="1"/>
    </xf>
    <xf numFmtId="0" fontId="2" fillId="3" borderId="3" xfId="2" applyBorder="1"/>
    <xf numFmtId="0" fontId="0" fillId="5" borderId="5" xfId="0" applyFill="1" applyBorder="1" applyAlignment="1" applyProtection="1">
      <alignment horizontal="left" vertical="top" wrapText="1"/>
      <protection hidden="1"/>
    </xf>
    <xf numFmtId="0" fontId="0" fillId="5" borderId="6" xfId="0" applyFill="1" applyBorder="1" applyAlignment="1" applyProtection="1">
      <alignment horizontal="left" vertical="top" wrapText="1"/>
      <protection hidden="1"/>
    </xf>
    <xf numFmtId="0" fontId="0" fillId="5" borderId="11" xfId="0" applyFill="1" applyBorder="1" applyAlignment="1" applyProtection="1">
      <alignment horizontal="left" vertical="top" wrapText="1"/>
      <protection hidden="1"/>
    </xf>
    <xf numFmtId="0" fontId="3" fillId="6" borderId="16" xfId="0" applyFont="1" applyFill="1" applyBorder="1" applyAlignment="1" applyProtection="1">
      <alignment horizontal="center"/>
      <protection hidden="1"/>
    </xf>
    <xf numFmtId="0" fontId="3" fillId="6" borderId="12" xfId="0" applyFont="1" applyFill="1" applyBorder="1" applyAlignment="1" applyProtection="1">
      <alignment horizontal="center"/>
      <protection hidden="1"/>
    </xf>
    <xf numFmtId="0" fontId="3" fillId="6" borderId="17" xfId="0" applyFont="1" applyFill="1" applyBorder="1" applyAlignment="1" applyProtection="1">
      <alignment horizontal="center"/>
      <protection hidden="1"/>
    </xf>
    <xf numFmtId="0" fontId="3" fillId="6" borderId="13" xfId="0" applyFont="1" applyFill="1" applyBorder="1" applyAlignment="1" applyProtection="1">
      <alignment horizontal="center"/>
      <protection hidden="1"/>
    </xf>
    <xf numFmtId="0" fontId="3" fillId="6" borderId="14" xfId="0" applyFont="1" applyFill="1" applyBorder="1" applyAlignment="1" applyProtection="1">
      <alignment horizontal="center"/>
      <protection hidden="1"/>
    </xf>
    <xf numFmtId="0" fontId="3" fillId="6" borderId="15" xfId="0" applyFont="1" applyFill="1" applyBorder="1" applyAlignment="1" applyProtection="1">
      <alignment horizontal="center"/>
      <protection hidden="1"/>
    </xf>
    <xf numFmtId="0" fontId="3" fillId="6" borderId="5" xfId="0" applyFont="1" applyFill="1" applyBorder="1" applyAlignment="1" applyProtection="1">
      <alignment horizontal="center"/>
      <protection hidden="1"/>
    </xf>
    <xf numFmtId="0" fontId="3" fillId="6" borderId="6" xfId="0" applyFont="1" applyFill="1" applyBorder="1" applyAlignment="1" applyProtection="1">
      <alignment horizontal="center"/>
      <protection hidden="1"/>
    </xf>
    <xf numFmtId="0" fontId="3" fillId="6" borderId="11" xfId="0" applyFont="1" applyFill="1" applyBorder="1" applyAlignment="1" applyProtection="1">
      <alignment horizontal="center"/>
      <protection hidden="1"/>
    </xf>
    <xf numFmtId="0" fontId="3" fillId="6" borderId="16" xfId="0" applyFont="1" applyFill="1" applyBorder="1" applyAlignment="1">
      <alignment horizontal="left" vertical="top" wrapText="1"/>
    </xf>
    <xf numFmtId="0" fontId="3" fillId="6" borderId="17" xfId="0" applyFont="1" applyFill="1" applyBorder="1" applyAlignment="1">
      <alignment horizontal="left" vertical="top" wrapText="1"/>
    </xf>
    <xf numFmtId="0" fontId="7" fillId="6" borderId="0" xfId="0" applyFont="1" applyFill="1" applyAlignment="1" applyProtection="1">
      <alignment horizontal="center"/>
      <protection hidden="1"/>
    </xf>
    <xf numFmtId="0" fontId="0" fillId="0" borderId="0" xfId="0" applyBorder="1"/>
    <xf numFmtId="0" fontId="0" fillId="0" borderId="0" xfId="0" applyBorder="1" applyAlignment="1">
      <alignment horizontal="left"/>
    </xf>
    <xf numFmtId="0" fontId="0" fillId="0" borderId="0" xfId="0" applyAlignment="1" applyProtection="1">
      <protection hidden="1"/>
    </xf>
  </cellXfs>
  <cellStyles count="4">
    <cellStyle name="Good" xfId="2" builtinId="26"/>
    <cellStyle name="Hyperlink" xfId="3" builtinId="8"/>
    <cellStyle name="Neutral" xfId="1" builtinId="28"/>
    <cellStyle name="Normal" xfId="0" builtinId="0"/>
  </cellStyles>
  <dxfs count="16">
    <dxf>
      <font>
        <b val="0"/>
        <i val="0"/>
        <strike val="0"/>
        <color auto="1"/>
      </font>
      <fill>
        <patternFill>
          <bgColor theme="3" tint="0.89996032593768116"/>
        </patternFill>
      </fill>
      <border>
        <left/>
        <right style="thin">
          <color auto="1"/>
        </right>
        <top style="thin">
          <color auto="1"/>
        </top>
        <bottom style="thin">
          <color auto="1"/>
        </bottom>
      </border>
    </dxf>
    <dxf>
      <font>
        <b val="0"/>
        <i val="0"/>
        <strike val="0"/>
        <color auto="1"/>
      </font>
      <fill>
        <patternFill>
          <bgColor theme="3" tint="0.89996032593768116"/>
        </patternFill>
      </fill>
      <border>
        <left/>
        <right/>
        <top style="thin">
          <color auto="1"/>
        </top>
        <bottom style="thin">
          <color auto="1"/>
        </bottom>
      </border>
    </dxf>
    <dxf>
      <font>
        <color rgb="FF9C0006"/>
      </font>
      <fill>
        <patternFill>
          <bgColor rgb="FFFFC7CE"/>
        </patternFill>
      </fill>
    </dxf>
    <dxf>
      <font>
        <color rgb="FF9C0006"/>
      </font>
      <fill>
        <patternFill>
          <bgColor rgb="FFFFC7CE"/>
        </patternFill>
      </fill>
    </dxf>
    <dxf>
      <font>
        <b/>
        <i val="0"/>
        <strike val="0"/>
        <color theme="0"/>
      </font>
      <fill>
        <patternFill>
          <bgColor rgb="FF0070C0"/>
        </patternFill>
      </fill>
    </dxf>
    <dxf>
      <font>
        <b/>
        <i val="0"/>
        <strike val="0"/>
        <color theme="0"/>
      </font>
      <fill>
        <patternFill>
          <bgColor rgb="FF0070C0"/>
        </patternFill>
      </fill>
    </dxf>
    <dxf>
      <font>
        <b val="0"/>
        <i val="0"/>
        <strike val="0"/>
        <color auto="1"/>
      </font>
      <fill>
        <patternFill>
          <bgColor theme="3" tint="0.89996032593768116"/>
        </patternFill>
      </fill>
      <border>
        <left style="thin">
          <color auto="1"/>
        </left>
        <right/>
        <top style="thin">
          <color auto="1"/>
        </top>
        <bottom style="thin">
          <color auto="1"/>
        </bottom>
      </border>
    </dxf>
    <dxf>
      <font>
        <b val="0"/>
        <i val="0"/>
        <strike val="0"/>
        <condense val="0"/>
        <extend val="0"/>
        <outline val="0"/>
        <shadow val="0"/>
        <u val="none"/>
        <vertAlign val="baseline"/>
        <sz val="12"/>
        <color theme="1"/>
        <name val="Aptos Narrow"/>
        <family val="2"/>
        <scheme val="minor"/>
      </font>
      <protection locked="1" hidden="0"/>
    </dxf>
    <dxf>
      <font>
        <strike val="0"/>
        <outline val="0"/>
        <shadow val="0"/>
        <u val="none"/>
        <vertAlign val="baseline"/>
        <sz val="12"/>
        <name val="Aptos Narrow"/>
        <family val="2"/>
        <scheme val="minor"/>
      </font>
      <protection locked="1" hidden="0"/>
    </dxf>
    <dxf>
      <font>
        <strike val="0"/>
        <outline val="0"/>
        <shadow val="0"/>
        <u val="none"/>
        <vertAlign val="baseline"/>
        <sz val="12"/>
        <name val="Aptos Narrow"/>
        <family val="2"/>
        <scheme val="minor"/>
      </font>
      <protection locked="1" hidden="0"/>
    </dxf>
    <dxf>
      <font>
        <strike val="0"/>
        <outline val="0"/>
        <shadow val="0"/>
        <u val="none"/>
        <vertAlign val="baseline"/>
        <sz val="12"/>
        <name val="Aptos Narrow"/>
        <family val="2"/>
        <scheme val="minor"/>
      </font>
      <protection locked="1" hidden="0"/>
    </dxf>
    <dxf>
      <font>
        <strike val="0"/>
        <outline val="0"/>
        <shadow val="0"/>
        <u val="none"/>
        <vertAlign val="baseline"/>
        <sz val="12"/>
        <name val="Aptos Narrow"/>
        <family val="2"/>
        <scheme val="minor"/>
      </font>
      <protection locked="1" hidden="0"/>
    </dxf>
    <dxf>
      <font>
        <strike val="0"/>
        <outline val="0"/>
        <shadow val="0"/>
        <u val="none"/>
        <vertAlign val="baseline"/>
        <sz val="12"/>
        <name val="Aptos Narrow"/>
        <family val="2"/>
        <scheme val="minor"/>
      </font>
      <protection locked="1" hidden="0"/>
    </dxf>
    <dxf>
      <font>
        <strike val="0"/>
        <outline val="0"/>
        <shadow val="0"/>
        <u val="none"/>
        <vertAlign val="baseline"/>
        <sz val="12"/>
        <name val="Aptos Narrow"/>
        <family val="2"/>
        <scheme val="minor"/>
      </font>
      <protection locked="1" hidden="0"/>
    </dxf>
    <dxf>
      <font>
        <strike val="0"/>
        <outline val="0"/>
        <shadow val="0"/>
        <u val="none"/>
        <vertAlign val="baseline"/>
        <sz val="12"/>
        <name val="Aptos Narrow"/>
        <family val="2"/>
        <scheme val="none"/>
      </font>
      <protection locked="1" hidden="0"/>
    </dxf>
    <dxf>
      <font>
        <b/>
        <i val="0"/>
        <strike val="0"/>
        <condense val="0"/>
        <extend val="0"/>
        <outline val="0"/>
        <shadow val="0"/>
        <u val="none"/>
        <vertAlign val="baseline"/>
        <sz val="12"/>
        <color rgb="FFFFFFFF"/>
        <name val="Aptos Narrow"/>
        <family val="2"/>
        <scheme val="minor"/>
      </font>
      <fill>
        <patternFill patternType="solid">
          <fgColor rgb="FF5982DB"/>
          <bgColor rgb="FF0070C0"/>
        </patternFill>
      </fill>
      <alignment horizontal="center" vertical="bottom" textRotation="0" wrapText="0" indent="0" justifyLastLine="0" shrinkToFit="0" readingOrder="0"/>
      <border diagonalUp="0" diagonalDown="0">
        <left/>
        <right/>
        <top/>
        <bottom/>
        <vertical/>
        <horizontal/>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F20D586-1F2D-4BB7-8125-D63DD8EAE4DE}" name="SinglePlan" displayName="SinglePlan" ref="B3:H23" totalsRowShown="0" headerRowDxfId="15" dataDxfId="14">
  <sortState xmlns:xlrd2="http://schemas.microsoft.com/office/spreadsheetml/2017/richdata2" ref="B4:H23">
    <sortCondition ref="B3:B23"/>
  </sortState>
  <tableColumns count="7">
    <tableColumn id="2" xr3:uid="{F9416D53-ABB3-4816-B612-713AB26C9530}" name="Year" dataDxfId="13"/>
    <tableColumn id="9" xr3:uid="{706C4509-FE4C-422B-9248-164EC562246E}" name="Term" dataDxfId="12"/>
    <tableColumn id="1" xr3:uid="{A2543808-C78E-4756-BFC1-B5123CE87F43}" name="Course Code" dataDxfId="11"/>
    <tableColumn id="4" xr3:uid="{03849A6C-C49D-4DD9-A18D-9FC8426A234B}" name="Status" dataDxfId="10"/>
    <tableColumn id="3" xr3:uid="{47A3011A-AC8D-4C56-AB42-02506FC6DBB9}" name="Units" dataDxfId="9"/>
    <tableColumn id="6" xr3:uid="{22077B49-3076-44BB-A2B3-4F904C26096C}" name="Degree Plan" dataDxfId="8"/>
    <tableColumn id="5" xr3:uid="{BE466FF0-1B40-4FE6-AC23-A579FB21292B}" name="Notes (eg Major/Minor Code)" dataDxfId="7"/>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students.cass@anu.edu.au" TargetMode="External"/><Relationship Id="rId1" Type="http://schemas.openxmlformats.org/officeDocument/2006/relationships/hyperlink" Target="mailto:students.cass@anu.edu.au"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1A23F-70EB-4B0F-A501-C874BFE3682D}">
  <dimension ref="A1:P16"/>
  <sheetViews>
    <sheetView tabSelected="1" zoomScale="103" zoomScaleNormal="130" workbookViewId="0">
      <selection activeCell="C6" sqref="C6"/>
    </sheetView>
  </sheetViews>
  <sheetFormatPr defaultColWidth="0" defaultRowHeight="14.6" zeroHeight="1" x14ac:dyDescent="0.4"/>
  <cols>
    <col min="1" max="1" width="2.53515625" style="27" customWidth="1"/>
    <col min="2" max="2" width="24.53515625" style="27" bestFit="1" customWidth="1"/>
    <col min="3" max="3" width="53.69140625" style="27" customWidth="1"/>
    <col min="4" max="4" width="56.84375" style="27" customWidth="1"/>
    <col min="5" max="5" width="2.53515625" style="27" customWidth="1"/>
    <col min="6" max="6" width="24.4609375" style="27" bestFit="1" customWidth="1"/>
    <col min="7" max="7" width="2.53515625" style="27" customWidth="1"/>
    <col min="8" max="8" width="12.3046875" style="27" hidden="1" customWidth="1"/>
    <col min="9" max="9" width="2" style="27" hidden="1" customWidth="1"/>
    <col min="10" max="10" width="9.07421875" style="27" hidden="1" customWidth="1"/>
    <col min="11" max="11" width="13.765625" style="27" hidden="1" customWidth="1"/>
    <col min="12" max="12" width="9.07421875" style="27" hidden="1" customWidth="1"/>
    <col min="13" max="13" width="79" style="27" hidden="1" customWidth="1"/>
    <col min="14" max="14" width="255.765625" style="27" hidden="1" customWidth="1"/>
    <col min="15" max="15" width="9.07421875" style="27" hidden="1" customWidth="1"/>
    <col min="16" max="16" width="151.07421875" style="27" hidden="1" customWidth="1"/>
    <col min="17" max="16384" width="8.69140625" style="27" hidden="1"/>
  </cols>
  <sheetData>
    <row r="1" spans="2:14" x14ac:dyDescent="0.4">
      <c r="F1" s="28"/>
    </row>
    <row r="2" spans="2:14" x14ac:dyDescent="0.4">
      <c r="B2" s="43" t="s">
        <v>321</v>
      </c>
      <c r="C2" s="44"/>
      <c r="D2" s="44"/>
      <c r="E2" s="44"/>
      <c r="F2" s="45"/>
      <c r="M2" s="27" t="s">
        <v>69</v>
      </c>
      <c r="N2" s="27" t="s">
        <v>79</v>
      </c>
    </row>
    <row r="3" spans="2:14" x14ac:dyDescent="0.4">
      <c r="B3" s="46" t="s">
        <v>77</v>
      </c>
      <c r="C3" s="47"/>
      <c r="D3" s="47"/>
      <c r="E3" s="47"/>
      <c r="F3" s="48"/>
      <c r="H3" s="27" t="s">
        <v>65</v>
      </c>
      <c r="I3" s="27">
        <f>IF(AND(C6&lt;&gt;"",C7&lt;&gt;"",C8&lt;&gt;"",C10&lt;&gt;"",C11&lt;&gt;""),1,0)</f>
        <v>0</v>
      </c>
      <c r="M3" s="27" t="s">
        <v>67</v>
      </c>
      <c r="N3" s="57" t="s">
        <v>334</v>
      </c>
    </row>
    <row r="4" spans="2:14" x14ac:dyDescent="0.4">
      <c r="M4" s="27" t="s">
        <v>72</v>
      </c>
      <c r="N4" s="27" t="s">
        <v>73</v>
      </c>
    </row>
    <row r="5" spans="2:14" x14ac:dyDescent="0.4">
      <c r="B5" s="49" t="s">
        <v>55</v>
      </c>
      <c r="C5" s="50"/>
      <c r="D5" s="51"/>
      <c r="F5" s="29" t="s">
        <v>71</v>
      </c>
      <c r="M5" s="27" t="s">
        <v>68</v>
      </c>
      <c r="N5" s="27" t="s">
        <v>74</v>
      </c>
    </row>
    <row r="6" spans="2:14" x14ac:dyDescent="0.4">
      <c r="B6" s="30" t="s">
        <v>9</v>
      </c>
      <c r="C6" s="36"/>
      <c r="D6" s="31" t="str">
        <f>IF(C6="","&lt;- Your UID goes here, please don't include the u!","")</f>
        <v>&lt;- Your UID goes here, please don't include the u!</v>
      </c>
      <c r="F6" s="32" t="str">
        <f>HYPERLINK("https://cass.anu.edu.au/current-students","CASS Student Website")</f>
        <v>CASS Student Website</v>
      </c>
      <c r="M6" s="27" t="s">
        <v>48</v>
      </c>
      <c r="N6" s="57" t="s">
        <v>335</v>
      </c>
    </row>
    <row r="7" spans="2:14" x14ac:dyDescent="0.4">
      <c r="B7" s="30" t="s">
        <v>8</v>
      </c>
      <c r="C7" s="37"/>
      <c r="D7" s="33" t="str">
        <f>IF(C7="","&lt;- Your name goes here","")</f>
        <v>&lt;- Your name goes here</v>
      </c>
      <c r="F7" s="34" t="s">
        <v>76</v>
      </c>
      <c r="M7" s="27" t="s">
        <v>49</v>
      </c>
      <c r="N7" s="27" t="s">
        <v>75</v>
      </c>
    </row>
    <row r="8" spans="2:14" x14ac:dyDescent="0.4">
      <c r="B8" s="30" t="s">
        <v>54</v>
      </c>
      <c r="C8" s="36"/>
      <c r="D8" s="31" t="str">
        <f>IF(C8="","&lt;- The year you commenced study goes here","")</f>
        <v>&lt;- The year you commenced study goes here</v>
      </c>
      <c r="F8" s="32" t="str">
        <f>HYPERLINK("https://cass.anu.edu.au/current-students/forms","CASS Student Forms")</f>
        <v>CASS Student Forms</v>
      </c>
      <c r="M8" s="27" t="s">
        <v>70</v>
      </c>
      <c r="N8" s="27" t="s">
        <v>78</v>
      </c>
    </row>
    <row r="9" spans="2:14" x14ac:dyDescent="0.4">
      <c r="F9" s="32" t="str">
        <f>HYPERLINK("https://programsandcourses.anu.edu.au/catalogue","ANU Programs and Courses")</f>
        <v>ANU Programs and Courses</v>
      </c>
    </row>
    <row r="10" spans="2:14" x14ac:dyDescent="0.4">
      <c r="B10" s="30" t="str">
        <f>IF(C9="Flexible Double","Degree 1", "Degree Name")</f>
        <v>Degree Name</v>
      </c>
      <c r="C10" s="37"/>
      <c r="D10" s="33" t="str">
        <f>IF(C10="","&lt;- Pick the degree title","")</f>
        <v>&lt;- Pick the degree title</v>
      </c>
    </row>
    <row r="11" spans="2:14" x14ac:dyDescent="0.4">
      <c r="B11" s="30" t="s">
        <v>13</v>
      </c>
      <c r="C11" s="36"/>
      <c r="D11" s="31" t="str">
        <f>IF(C10="","&lt;- Pick the degree title first","&lt;- Pick which ruleset you are using (default is your starting year)")</f>
        <v>&lt;- Pick the degree title first</v>
      </c>
    </row>
    <row r="12" spans="2:14" x14ac:dyDescent="0.4"/>
    <row r="13" spans="2:14" x14ac:dyDescent="0.4">
      <c r="B13" s="35"/>
    </row>
    <row r="14" spans="2:14" ht="14.4" customHeight="1" x14ac:dyDescent="0.4">
      <c r="B14" s="52" t="s">
        <v>69</v>
      </c>
      <c r="C14" s="53"/>
      <c r="D14" s="27" t="s">
        <v>80</v>
      </c>
    </row>
    <row r="15" spans="2:14" ht="176.15" customHeight="1" x14ac:dyDescent="0.4">
      <c r="B15" s="40" t="str">
        <f>VLOOKUP(B14,M:N,2,FALSE)</f>
        <v>You can choose a question from a drop down list above this line</v>
      </c>
      <c r="C15" s="41"/>
      <c r="D15" s="41"/>
      <c r="E15" s="41"/>
      <c r="F15" s="42"/>
    </row>
    <row r="16" spans="2:14" x14ac:dyDescent="0.4">
      <c r="B16" s="35"/>
      <c r="F16" s="28" t="s">
        <v>320</v>
      </c>
    </row>
  </sheetData>
  <sheetProtection algorithmName="SHA-512" hashValue="LGS/uLoiDTcsmiMoCQT8+zsWpT9G9ykFdn44VfQWo01fY9HAyBzqISUWSXFtnSlyN1+oURF+x1mLQ8yI0RB6hQ==" saltValue="lCCYC/I5PmP82FYRyS8TSA==" spinCount="100000" sheet="1" formatCells="0" formatColumns="0" formatRows="0"/>
  <protectedRanges>
    <protectedRange sqref="C6:C8" name="StudentInfo"/>
    <protectedRange sqref="C10:C11" name="Degree1"/>
    <protectedRange sqref="B14" name="FAQ"/>
  </protectedRanges>
  <mergeCells count="5">
    <mergeCell ref="B15:F15"/>
    <mergeCell ref="B2:F2"/>
    <mergeCell ref="B3:F3"/>
    <mergeCell ref="B5:D5"/>
    <mergeCell ref="B14:C14"/>
  </mergeCells>
  <dataValidations count="3">
    <dataValidation type="whole" allowBlank="1" showInputMessage="1" showErrorMessage="1" errorTitle="UID Format" error="Hi, we were expecting a 7 digit number, with no letters like, for example, a &quot;u&quot;!" sqref="C6" xr:uid="{55D9A1DC-4537-4735-A3E9-92495173883E}">
      <formula1>1000000</formula1>
      <formula2>9999999</formula2>
    </dataValidation>
    <dataValidation type="whole" errorStyle="information" allowBlank="1" showInputMessage="1" showErrorMessage="1" errorTitle="Time travel?" error="We were expecting a value between 2015 and 2025. If it's now the distant future, please check in with the CASS Student Office for an updated planner!" sqref="C8" xr:uid="{3E52949B-63E7-4EA0-A978-0322F0951B19}">
      <formula1>2015</formula1>
      <formula2>2025</formula2>
    </dataValidation>
    <dataValidation type="list" allowBlank="1" showInputMessage="1" showErrorMessage="1" sqref="B14" xr:uid="{66F21882-88C0-4A67-BCC1-2BE78057AAC0}">
      <formula1>$M$2:$M$8</formula1>
    </dataValidation>
  </dataValidations>
  <hyperlinks>
    <hyperlink ref="F9" r:id="rId1" display="students.cass@anu.edu.au" xr:uid="{1A42288D-3671-4315-81AC-5034A39141CB}"/>
    <hyperlink ref="F7" r:id="rId2" xr:uid="{CB1FCCE4-0D75-4DA1-9125-A84F15A8033F}"/>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4123CBE-AD8B-4D98-B323-8918402CC730}">
          <x14:formula1>
            <xm:f>_xlfn.ANCHORARRAY('Plan Data'!$T$2)</xm:f>
          </x14:formula1>
          <xm:sqref>C10</xm:sqref>
        </x14:dataValidation>
        <x14:dataValidation type="list" allowBlank="1" showInputMessage="1" showErrorMessage="1" xr:uid="{9A6CA983-DF1D-4AFA-A034-BD8340DD955E}">
          <x14:formula1>
            <xm:f>_xlfn.ANCHORARRAY('Plan Data'!$V$2)</xm:f>
          </x14:formula1>
          <xm:sqref>C11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E7711-6060-4D93-869C-5F810D6FB322}">
  <dimension ref="A1:M24"/>
  <sheetViews>
    <sheetView zoomScaleNormal="100" workbookViewId="0">
      <selection activeCell="F14" sqref="F14"/>
    </sheetView>
  </sheetViews>
  <sheetFormatPr defaultColWidth="0" defaultRowHeight="15.9" zeroHeight="1" x14ac:dyDescent="0.45"/>
  <cols>
    <col min="1" max="1" width="2.84375" style="19" customWidth="1"/>
    <col min="2" max="2" width="9.4609375" style="19" bestFit="1" customWidth="1"/>
    <col min="3" max="3" width="9.84375" style="19" bestFit="1" customWidth="1"/>
    <col min="4" max="4" width="16.84375" style="19" bestFit="1" customWidth="1"/>
    <col min="5" max="5" width="11.23046875" style="19" bestFit="1" customWidth="1"/>
    <col min="6" max="6" width="10.07421875" style="19" bestFit="1" customWidth="1"/>
    <col min="7" max="7" width="38.53515625" style="19" bestFit="1" customWidth="1"/>
    <col min="8" max="8" width="43.69140625" style="19" customWidth="1"/>
    <col min="9" max="9" width="2.84375" style="19" customWidth="1"/>
    <col min="10" max="10" width="54.07421875" style="19" bestFit="1" customWidth="1"/>
    <col min="11" max="11" width="6.4609375" style="20" bestFit="1" customWidth="1"/>
    <col min="12" max="12" width="36.53515625" style="19" customWidth="1"/>
    <col min="13" max="13" width="2.84375" style="19" customWidth="1"/>
    <col min="14" max="16384" width="8.84375" style="19" hidden="1"/>
  </cols>
  <sheetData>
    <row r="1" spans="2:12" x14ac:dyDescent="0.45"/>
    <row r="2" spans="2:12" x14ac:dyDescent="0.45">
      <c r="B2" s="54" t="str">
        <f>IF('START HERE'!$I$3&lt;1,"Please complete the 'START HERE' sheet first!",CONCATENATE("u",'START HERE'!$C$6," - ",'START HERE'!$C$7," - ",'START HERE'!$C$10))</f>
        <v>Please complete the 'START HERE' sheet first!</v>
      </c>
      <c r="C2" s="54"/>
      <c r="D2" s="54"/>
      <c r="E2" s="54"/>
      <c r="F2" s="54"/>
      <c r="G2" s="54"/>
      <c r="H2" s="54"/>
      <c r="J2" s="21" t="str">
        <f>IF('START HERE'!$I$3&lt;1,"Please complete the 'START HERE' sheet first!","Global Requirements")</f>
        <v>Please complete the 'START HERE' sheet first!</v>
      </c>
      <c r="K2" s="22" t="str">
        <f>IF('START HERE'!$I$3&lt;1,"","Met?")</f>
        <v/>
      </c>
      <c r="L2" s="23" t="str">
        <f>IF('START HERE'!$I$3&lt;1,"","Notes")</f>
        <v/>
      </c>
    </row>
    <row r="3" spans="2:12" x14ac:dyDescent="0.45">
      <c r="B3" s="10" t="s">
        <v>33</v>
      </c>
      <c r="C3" s="10" t="s">
        <v>37</v>
      </c>
      <c r="D3" s="10" t="s">
        <v>14</v>
      </c>
      <c r="E3" s="10" t="s">
        <v>16</v>
      </c>
      <c r="F3" s="10" t="s">
        <v>15</v>
      </c>
      <c r="G3" s="10" t="s">
        <v>66</v>
      </c>
      <c r="H3" s="10" t="s">
        <v>50</v>
      </c>
      <c r="J3" s="24" t="str">
        <f>IF('START HERE'!$I$3&lt;1,"",SingleCalc!B4)</f>
        <v/>
      </c>
      <c r="K3" s="26" t="str">
        <f>IF('START HERE'!$I$3&lt;1,"",SingleCalc!C4)</f>
        <v/>
      </c>
      <c r="L3" s="25" t="str">
        <f>IF('START HERE'!$I$3&lt;1,"",SingleCalc!D4)</f>
        <v/>
      </c>
    </row>
    <row r="4" spans="2:12" x14ac:dyDescent="0.45">
      <c r="B4" s="11"/>
      <c r="C4" s="11"/>
      <c r="D4" s="11"/>
      <c r="E4" s="11"/>
      <c r="F4" s="12"/>
      <c r="G4" s="11"/>
      <c r="H4" s="11"/>
      <c r="J4" s="21" t="str">
        <f>IF('START HERE'!$I$3&lt;1,"",SingleCalc!B5)</f>
        <v/>
      </c>
      <c r="K4" s="38" t="str">
        <f>IF('START HERE'!$I$3&lt;1,"",SingleCalc!C5)</f>
        <v/>
      </c>
      <c r="L4" s="23" t="str">
        <f>IF('START HERE'!$I$3&lt;1,"",SingleCalc!D5)</f>
        <v/>
      </c>
    </row>
    <row r="5" spans="2:12" x14ac:dyDescent="0.45">
      <c r="B5" s="11"/>
      <c r="C5" s="11"/>
      <c r="D5" s="11"/>
      <c r="E5" s="11"/>
      <c r="F5" s="12"/>
      <c r="G5" s="11"/>
      <c r="H5" s="11"/>
    </row>
    <row r="6" spans="2:12" x14ac:dyDescent="0.45">
      <c r="B6" s="11"/>
      <c r="C6" s="11"/>
      <c r="D6" s="11"/>
      <c r="E6" s="11"/>
      <c r="F6" s="12"/>
      <c r="G6" s="11"/>
      <c r="H6" s="11"/>
      <c r="J6" s="19" t="str">
        <f>IF('START HERE'!$I$3&lt;1,"",SingleCalc!B7)</f>
        <v/>
      </c>
      <c r="K6" s="20" t="str">
        <f>IF('START HERE'!$I$3&lt;1,"",SingleCalc!C7)</f>
        <v/>
      </c>
      <c r="L6" s="19" t="str">
        <f>IF('START HERE'!$I$3&lt;1,"",SingleCalc!D7)</f>
        <v/>
      </c>
    </row>
    <row r="7" spans="2:12" x14ac:dyDescent="0.45">
      <c r="B7" s="11"/>
      <c r="C7" s="11"/>
      <c r="D7" s="11"/>
      <c r="E7" s="11"/>
      <c r="F7" s="12"/>
      <c r="G7" s="11"/>
      <c r="H7" s="11"/>
      <c r="J7" s="19" t="str">
        <f>IF('START HERE'!$I$3&lt;1,"",SingleCalc!B8)</f>
        <v/>
      </c>
      <c r="K7" s="20" t="str">
        <f>IF('START HERE'!$I$3&lt;1,"",SingleCalc!C8)</f>
        <v/>
      </c>
      <c r="L7" s="19" t="str">
        <f>IF('START HERE'!$I$3&lt;1,"",SingleCalc!D8)</f>
        <v/>
      </c>
    </row>
    <row r="8" spans="2:12" x14ac:dyDescent="0.45">
      <c r="B8" s="11"/>
      <c r="C8" s="11"/>
      <c r="D8" s="11"/>
      <c r="E8" s="11"/>
      <c r="F8" s="12"/>
      <c r="G8" s="11"/>
      <c r="H8" s="11"/>
      <c r="J8" s="19" t="str">
        <f>IF('START HERE'!$I$3&lt;1,"",SingleCalc!B9)</f>
        <v/>
      </c>
      <c r="K8" s="20" t="str">
        <f>IF('START HERE'!$I$3&lt;1,"",SingleCalc!C9)</f>
        <v/>
      </c>
      <c r="L8" s="19" t="str">
        <f>IF('START HERE'!$I$3&lt;1,"",SingleCalc!D9)</f>
        <v/>
      </c>
    </row>
    <row r="9" spans="2:12" x14ac:dyDescent="0.45">
      <c r="B9" s="11"/>
      <c r="C9" s="11"/>
      <c r="D9" s="11"/>
      <c r="E9" s="11"/>
      <c r="F9" s="12"/>
      <c r="G9" s="11"/>
      <c r="H9" s="11"/>
      <c r="J9" s="19" t="str">
        <f>IF('START HERE'!$I$3&lt;1,"",SingleCalc!B10)</f>
        <v/>
      </c>
      <c r="K9" s="20" t="str">
        <f>IF('START HERE'!$I$3&lt;1,"",SingleCalc!C10)</f>
        <v/>
      </c>
      <c r="L9" s="19" t="str">
        <f>IF('START HERE'!$I$3&lt;1,"",SingleCalc!D10)</f>
        <v/>
      </c>
    </row>
    <row r="10" spans="2:12" x14ac:dyDescent="0.45">
      <c r="B10" s="11"/>
      <c r="C10" s="11"/>
      <c r="D10" s="11"/>
      <c r="E10" s="11"/>
      <c r="F10" s="12"/>
      <c r="G10" s="11"/>
      <c r="H10" s="11"/>
      <c r="J10" s="19" t="str">
        <f>IF('START HERE'!$I$3&lt;1,"",SingleCalc!B11)</f>
        <v/>
      </c>
      <c r="K10" s="20" t="str">
        <f>IF('START HERE'!$I$3&lt;1,"",SingleCalc!C11)</f>
        <v/>
      </c>
      <c r="L10" s="19" t="str">
        <f>IF('START HERE'!$I$3&lt;1,"",SingleCalc!D11)</f>
        <v/>
      </c>
    </row>
    <row r="11" spans="2:12" x14ac:dyDescent="0.45">
      <c r="B11" s="11"/>
      <c r="C11" s="11"/>
      <c r="D11" s="11"/>
      <c r="E11" s="11"/>
      <c r="F11" s="12"/>
      <c r="G11" s="11"/>
      <c r="H11" s="11"/>
      <c r="J11" s="19" t="str">
        <f>IF('START HERE'!$I$3&lt;1,"",SingleCalc!B12)</f>
        <v/>
      </c>
      <c r="K11" s="20" t="str">
        <f>IF('START HERE'!$I$3&lt;1,"",SingleCalc!C12)</f>
        <v/>
      </c>
      <c r="L11" s="19" t="str">
        <f>IF('START HERE'!$I$3&lt;1,"",SingleCalc!D12)</f>
        <v/>
      </c>
    </row>
    <row r="12" spans="2:12" x14ac:dyDescent="0.45">
      <c r="B12" s="11"/>
      <c r="C12" s="11"/>
      <c r="D12" s="11"/>
      <c r="E12" s="11"/>
      <c r="F12" s="12"/>
      <c r="G12" s="11"/>
      <c r="H12" s="11"/>
      <c r="J12" s="19" t="str">
        <f>IF('START HERE'!$I$3&lt;1,"",SingleCalc!B13)</f>
        <v/>
      </c>
      <c r="K12" s="20" t="str">
        <f>IF('START HERE'!$I$3&lt;1,"",SingleCalc!C13)</f>
        <v/>
      </c>
      <c r="L12" s="19" t="str">
        <f>IF('START HERE'!$I$3&lt;1,"",SingleCalc!D13)</f>
        <v/>
      </c>
    </row>
    <row r="13" spans="2:12" x14ac:dyDescent="0.45">
      <c r="B13" s="11"/>
      <c r="C13" s="11"/>
      <c r="D13" s="11"/>
      <c r="E13" s="11"/>
      <c r="F13" s="12"/>
      <c r="G13" s="11"/>
      <c r="H13" s="11"/>
      <c r="J13" s="19" t="str">
        <f>IF('START HERE'!$I$3&lt;1,"",SingleCalc!B14)</f>
        <v/>
      </c>
      <c r="K13" s="20" t="str">
        <f>IF('START HERE'!$I$3&lt;1,"",SingleCalc!C14)</f>
        <v/>
      </c>
      <c r="L13" s="19" t="str">
        <f>IF('START HERE'!$I$3&lt;1,"",SingleCalc!D14)</f>
        <v/>
      </c>
    </row>
    <row r="14" spans="2:12" x14ac:dyDescent="0.45">
      <c r="B14" s="11"/>
      <c r="C14" s="11"/>
      <c r="D14" s="11"/>
      <c r="E14" s="11"/>
      <c r="F14" s="12"/>
      <c r="G14" s="11"/>
      <c r="H14" s="11"/>
      <c r="J14" s="19" t="str">
        <f>IF('START HERE'!$I$3&lt;1,"",SingleCalc!B15)</f>
        <v/>
      </c>
      <c r="K14" s="20" t="str">
        <f>IF('START HERE'!$I$3&lt;1,"",SingleCalc!C15)</f>
        <v/>
      </c>
      <c r="L14" s="19" t="str">
        <f>IF('START HERE'!$I$3&lt;1,"",SingleCalc!D15)</f>
        <v/>
      </c>
    </row>
    <row r="15" spans="2:12" x14ac:dyDescent="0.45">
      <c r="B15" s="11"/>
      <c r="C15" s="11"/>
      <c r="D15" s="11"/>
      <c r="E15" s="11"/>
      <c r="F15" s="12"/>
      <c r="G15" s="11"/>
      <c r="H15" s="11"/>
      <c r="J15" s="19" t="str">
        <f>IF('START HERE'!$I$3&lt;1,"",SingleCalc!B16)</f>
        <v/>
      </c>
      <c r="K15" s="20" t="str">
        <f>IF('START HERE'!$I$3&lt;1,"",SingleCalc!C16)</f>
        <v/>
      </c>
      <c r="L15" s="19" t="str">
        <f>IF('START HERE'!$I$3&lt;1,"",SingleCalc!D16)</f>
        <v/>
      </c>
    </row>
    <row r="16" spans="2:12" x14ac:dyDescent="0.45">
      <c r="B16" s="11"/>
      <c r="C16" s="11"/>
      <c r="D16" s="11"/>
      <c r="E16" s="11"/>
      <c r="F16" s="12"/>
      <c r="G16" s="11"/>
      <c r="H16" s="11"/>
      <c r="J16" s="19" t="str">
        <f>IF('START HERE'!$I$3&lt;1,"",SingleCalc!B17)</f>
        <v/>
      </c>
      <c r="K16" s="20" t="str">
        <f>IF('START HERE'!$I$3&lt;1,"",SingleCalc!C17)</f>
        <v/>
      </c>
      <c r="L16" s="19" t="str">
        <f>IF('START HERE'!$I$3&lt;1,"",SingleCalc!D17)</f>
        <v/>
      </c>
    </row>
    <row r="17" spans="2:12" x14ac:dyDescent="0.45">
      <c r="B17" s="11"/>
      <c r="C17" s="11"/>
      <c r="D17" s="11"/>
      <c r="E17" s="11"/>
      <c r="F17" s="12"/>
      <c r="G17" s="11"/>
      <c r="H17" s="11"/>
      <c r="J17" s="19" t="str">
        <f>IF('START HERE'!$I$3&lt;1,"",SingleCalc!B18)</f>
        <v/>
      </c>
      <c r="K17" s="20" t="str">
        <f>IF('START HERE'!$I$3&lt;1,"",SingleCalc!C18)</f>
        <v/>
      </c>
      <c r="L17" s="19" t="str">
        <f>IF('START HERE'!$I$3&lt;1,"",SingleCalc!D18)</f>
        <v/>
      </c>
    </row>
    <row r="18" spans="2:12" x14ac:dyDescent="0.45">
      <c r="B18" s="11"/>
      <c r="C18" s="11"/>
      <c r="D18" s="11"/>
      <c r="E18" s="11"/>
      <c r="F18" s="12"/>
      <c r="G18" s="11"/>
      <c r="H18" s="11"/>
      <c r="J18" s="19" t="str">
        <f>IF('START HERE'!$I$3&lt;1,"",SingleCalc!B19)</f>
        <v/>
      </c>
      <c r="K18" s="20" t="str">
        <f>IF('START HERE'!$I$3&lt;1,"",SingleCalc!C19)</f>
        <v/>
      </c>
      <c r="L18" s="19" t="str">
        <f>IF('START HERE'!$I$3&lt;1,"",SingleCalc!D19)</f>
        <v/>
      </c>
    </row>
    <row r="19" spans="2:12" x14ac:dyDescent="0.45">
      <c r="B19" s="11"/>
      <c r="C19" s="11"/>
      <c r="D19" s="11"/>
      <c r="E19" s="11"/>
      <c r="F19" s="12"/>
      <c r="G19" s="11"/>
      <c r="H19" s="11"/>
      <c r="J19" s="19" t="str">
        <f>IF('START HERE'!$I$3&lt;1,"",SingleCalc!B20)</f>
        <v/>
      </c>
      <c r="K19" s="20" t="str">
        <f>IF('START HERE'!$I$3&lt;1,"",SingleCalc!C20)</f>
        <v/>
      </c>
      <c r="L19" s="19" t="str">
        <f>IF('START HERE'!$I$3&lt;1,"",SingleCalc!D20)</f>
        <v/>
      </c>
    </row>
    <row r="20" spans="2:12" x14ac:dyDescent="0.45">
      <c r="B20" s="11"/>
      <c r="C20" s="11"/>
      <c r="D20" s="11"/>
      <c r="E20" s="11"/>
      <c r="F20" s="12"/>
      <c r="G20" s="11"/>
      <c r="H20" s="11"/>
      <c r="J20" s="19" t="str">
        <f>IF('START HERE'!$I$3&lt;1,"",SingleCalc!B21)</f>
        <v/>
      </c>
      <c r="K20" s="20" t="str">
        <f>IF('START HERE'!$I$3&lt;1,"",SingleCalc!C21)</f>
        <v/>
      </c>
      <c r="L20" s="19" t="str">
        <f>IF('START HERE'!$I$3&lt;1,"",SingleCalc!D21)</f>
        <v/>
      </c>
    </row>
    <row r="21" spans="2:12" x14ac:dyDescent="0.45">
      <c r="B21" s="11"/>
      <c r="C21" s="11"/>
      <c r="D21" s="11"/>
      <c r="E21" s="11"/>
      <c r="F21" s="12"/>
      <c r="G21" s="11"/>
      <c r="H21" s="11"/>
      <c r="J21" s="19" t="str">
        <f>IF('START HERE'!$I$3&lt;1,"",SingleCalc!B22)</f>
        <v/>
      </c>
      <c r="K21" s="20" t="str">
        <f>IF('START HERE'!$I$3&lt;1,"",SingleCalc!C22)</f>
        <v/>
      </c>
      <c r="L21" s="19" t="str">
        <f>IF('START HERE'!$I$3&lt;1,"",SingleCalc!D22)</f>
        <v/>
      </c>
    </row>
    <row r="22" spans="2:12" x14ac:dyDescent="0.45">
      <c r="B22" s="11"/>
      <c r="C22" s="11"/>
      <c r="D22" s="11"/>
      <c r="E22" s="11"/>
      <c r="F22" s="12"/>
      <c r="G22" s="11"/>
      <c r="H22" s="11"/>
      <c r="J22" s="19" t="str">
        <f>IF('START HERE'!$I$3&lt;1,"",SingleCalc!B23)</f>
        <v/>
      </c>
      <c r="K22" s="20" t="str">
        <f>IF('START HERE'!$I$3&lt;1,"",SingleCalc!C23)</f>
        <v/>
      </c>
      <c r="L22" s="19" t="str">
        <f>IF('START HERE'!$I$3&lt;1,"",SingleCalc!D23)</f>
        <v/>
      </c>
    </row>
    <row r="23" spans="2:12" x14ac:dyDescent="0.45">
      <c r="B23" s="11"/>
      <c r="C23" s="11"/>
      <c r="D23" s="11"/>
      <c r="E23" s="11"/>
      <c r="F23" s="12"/>
      <c r="G23" s="11"/>
      <c r="H23" s="11"/>
      <c r="J23" s="19" t="str">
        <f>IF('START HERE'!$I$3&lt;1,"",SingleCalc!B24)</f>
        <v/>
      </c>
      <c r="K23" s="20" t="str">
        <f>IF('START HERE'!$I$3&lt;1,"",SingleCalc!C24)</f>
        <v/>
      </c>
      <c r="L23" s="19" t="str">
        <f>IF('START HERE'!$I$3&lt;1,"",SingleCalc!D24)</f>
        <v/>
      </c>
    </row>
    <row r="24" spans="2:12" x14ac:dyDescent="0.45">
      <c r="J24" s="19" t="str">
        <f>IF('START HERE'!$I$3&lt;1,"",SingleCalc!B25)</f>
        <v/>
      </c>
      <c r="K24" s="20" t="str">
        <f>IF('START HERE'!$I$3&lt;1,"",SingleCalc!C25)</f>
        <v/>
      </c>
      <c r="L24" s="19" t="str">
        <f>IF('START HERE'!$I$3&lt;1,"",SingleCalc!D25)</f>
        <v/>
      </c>
    </row>
  </sheetData>
  <sheetProtection formatCells="0" formatColumns="0" formatRows="0" sort="0"/>
  <protectedRanges>
    <protectedRange sqref="B3:H23" name="SingleDegreeTable"/>
  </protectedRanges>
  <mergeCells count="1">
    <mergeCell ref="B2:H2"/>
  </mergeCells>
  <conditionalFormatting sqref="J6:J41">
    <cfRule type="expression" dxfId="6" priority="7">
      <formula>$J6&lt;&gt;""</formula>
    </cfRule>
  </conditionalFormatting>
  <conditionalFormatting sqref="J6:L41">
    <cfRule type="expression" dxfId="5" priority="4">
      <formula>$J6="Additional Program Notes"</formula>
    </cfRule>
    <cfRule type="expression" dxfId="4" priority="5">
      <formula>$K6="Met?"</formula>
    </cfRule>
  </conditionalFormatting>
  <conditionalFormatting sqref="K1:K1048576">
    <cfRule type="cellIs" dxfId="3" priority="3" operator="equal">
      <formula>"No"</formula>
    </cfRule>
  </conditionalFormatting>
  <conditionalFormatting sqref="K4">
    <cfRule type="cellIs" dxfId="2" priority="1" operator="equal">
      <formula>"""No"""</formula>
    </cfRule>
  </conditionalFormatting>
  <conditionalFormatting sqref="K6:K41">
    <cfRule type="expression" dxfId="1" priority="8">
      <formula>$J6&lt;&gt;""</formula>
    </cfRule>
  </conditionalFormatting>
  <conditionalFormatting sqref="L6:L41">
    <cfRule type="expression" dxfId="0" priority="6">
      <formula>$J6&lt;&gt;""</formula>
    </cfRule>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4">
        <x14:dataValidation type="list" allowBlank="1" showInputMessage="1" showErrorMessage="1" xr:uid="{F70708B3-20E2-49CD-90AF-3D2C3B317EC1}">
          <x14:formula1>
            <xm:f>_xlfn.ANCHORARRAY('Plan Data'!$AC$2)</xm:f>
          </x14:formula1>
          <xm:sqref>G4:G23</xm:sqref>
        </x14:dataValidation>
        <x14:dataValidation type="list" allowBlank="1" showInputMessage="1" showErrorMessage="1" xr:uid="{BA1926BD-C5EA-47E0-BFAB-24D19B64D35C}">
          <x14:formula1>
            <xm:f>'Plan Data'!$AX$2:$AX$7</xm:f>
          </x14:formula1>
          <xm:sqref>C4:C23</xm:sqref>
        </x14:dataValidation>
        <x14:dataValidation type="list" allowBlank="1" showInputMessage="1" showErrorMessage="1" xr:uid="{D1E81C9F-9500-4066-AFD2-E481EBDF3BC9}">
          <x14:formula1>
            <xm:f>'Plan Data'!$AW$2:$AW$7</xm:f>
          </x14:formula1>
          <xm:sqref>E4:E23</xm:sqref>
        </x14:dataValidation>
        <x14:dataValidation type="list" errorStyle="warning" allowBlank="1" showInputMessage="1" showErrorMessage="1" errorTitle="Unit value" error="We were expecting a multiple of 6, between 0 - 48." xr:uid="{DC7249D5-64FE-4965-9CF3-3FF8E82E1BCF}">
          <x14:formula1>
            <xm:f>'Plan Data'!$AY$2:$AY$8</xm:f>
          </x14:formula1>
          <xm:sqref>F4:F23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322AF-2EE5-45BF-A430-86602A1F0C8B}">
  <dimension ref="A1:AE32"/>
  <sheetViews>
    <sheetView topLeftCell="C1" zoomScaleNormal="100" workbookViewId="0">
      <selection activeCell="A2" sqref="A2"/>
    </sheetView>
  </sheetViews>
  <sheetFormatPr defaultColWidth="0" defaultRowHeight="15.9" zeroHeight="1" x14ac:dyDescent="0.45"/>
  <cols>
    <col min="1" max="1" width="2.84375" style="11" customWidth="1"/>
    <col min="2" max="2" width="62.23046875" style="11" bestFit="1" customWidth="1"/>
    <col min="3" max="3" width="6" style="12" bestFit="1" customWidth="1"/>
    <col min="4" max="4" width="12.07421875" style="11" bestFit="1" customWidth="1"/>
    <col min="5" max="5" width="17.3046875" style="11" bestFit="1" customWidth="1"/>
    <col min="6" max="6" width="9.3046875" style="11" bestFit="1" customWidth="1"/>
    <col min="7" max="7" width="7.84375" style="11" bestFit="1" customWidth="1"/>
    <col min="8" max="8" width="7.07421875" style="11" bestFit="1" customWidth="1"/>
    <col min="9" max="9" width="37.3046875" style="11" bestFit="1" customWidth="1"/>
    <col min="10" max="10" width="51.3046875" style="11" bestFit="1" customWidth="1"/>
    <col min="11" max="11" width="9.07421875" style="11" bestFit="1" customWidth="1"/>
    <col min="12" max="12" width="6.69140625" style="11" bestFit="1" customWidth="1"/>
    <col min="13" max="13" width="10.69140625" style="11" bestFit="1" customWidth="1"/>
    <col min="14" max="14" width="10.4609375" style="11" bestFit="1" customWidth="1"/>
    <col min="15" max="15" width="10.69140625" style="11" customWidth="1"/>
    <col min="16" max="16" width="10.23046875" style="11" customWidth="1"/>
    <col min="17" max="17" width="4.84375" style="11" bestFit="1" customWidth="1"/>
    <col min="18" max="18" width="4.07421875" style="11" customWidth="1"/>
    <col min="19" max="19" width="9.84375" style="11" hidden="1" customWidth="1"/>
    <col min="20" max="20" width="9.07421875" style="11" hidden="1" customWidth="1"/>
    <col min="21" max="21" width="9.84375" style="11" hidden="1" customWidth="1"/>
    <col min="22" max="31" width="9.53515625" style="11" hidden="1" customWidth="1"/>
    <col min="32" max="16384" width="8.69140625" style="11" hidden="1"/>
  </cols>
  <sheetData>
    <row r="1" spans="2:17" x14ac:dyDescent="0.45">
      <c r="B1" s="13" t="s">
        <v>46</v>
      </c>
    </row>
    <row r="2" spans="2:17" x14ac:dyDescent="0.45">
      <c r="B2" s="14" t="s">
        <v>56</v>
      </c>
      <c r="C2" s="10" t="s">
        <v>36</v>
      </c>
      <c r="D2" s="14" t="s">
        <v>22</v>
      </c>
      <c r="J2" s="13" t="s">
        <v>63</v>
      </c>
      <c r="K2" s="13" t="s">
        <v>57</v>
      </c>
      <c r="L2" s="13" t="s">
        <v>27</v>
      </c>
      <c r="M2" s="13" t="s">
        <v>58</v>
      </c>
      <c r="N2" s="13" t="s">
        <v>64</v>
      </c>
    </row>
    <row r="3" spans="2:17" x14ac:dyDescent="0.45">
      <c r="B3" s="15"/>
      <c r="C3" s="16"/>
      <c r="D3" s="15"/>
      <c r="J3" s="13">
        <f>'START HERE'!C10</f>
        <v>0</v>
      </c>
    </row>
    <row r="4" spans="2:17" x14ac:dyDescent="0.45">
      <c r="B4" s="15" t="e">
        <f>CONCATENATE(LEFT($J$4,FIND(" ",$J$4)-1)," Specific Study (",K4,"u)")</f>
        <v>#VALUE!</v>
      </c>
      <c r="C4" s="16" t="str">
        <f>IF('START HERE'!$I$3&lt;1,"",IF(M4&gt;=K4,"Yes","No"))</f>
        <v/>
      </c>
      <c r="D4" s="15" t="str">
        <f>CONCATENATE(IF('START HERE'!$I$3&lt;1,"",
IF(AND(M4&gt;=K4,N4=0),"",
IF(AND(M4&gt;=K4,N4&gt;0),CONCATENATE("Overall ",K4,"u - Requirements Missing (see below) "),CONCATENATE(K4-M4,"u needed")))))</f>
        <v/>
      </c>
      <c r="J4" s="13">
        <f>'Plan Data'!X2</f>
        <v>0</v>
      </c>
      <c r="K4" s="11">
        <f>'Plan Data'!$Z$2</f>
        <v>0</v>
      </c>
      <c r="L4" s="11" cm="1">
        <f t="array" ref="L4">SUM(_xlfn._xlws.FILTER(N8:N32,E8:E32=$J$4,0))</f>
        <v>0</v>
      </c>
      <c r="M4" s="11" t="str">
        <f>IF('START HERE'!$I$3&lt;1,"",L4)</f>
        <v/>
      </c>
      <c r="N4" s="11">
        <f>SUM(Q8:Q32)</f>
        <v>0</v>
      </c>
    </row>
    <row r="5" spans="2:17" x14ac:dyDescent="0.45">
      <c r="B5" s="17" t="str">
        <f>CONCATENATE("Overall Length of Degree (",K5,"u)")</f>
        <v>Overall Length of Degree (0u)</v>
      </c>
      <c r="C5" s="18" t="str">
        <f>IF('START HERE'!$I$3&lt;1,"",IF('Degree Plan'!J4&lt;&gt;"",IF(M5&gt;=K5,"Yes","No"),""))</f>
        <v/>
      </c>
      <c r="D5" s="17" t="str">
        <f>IF('START HERE'!$I$3&lt;1,"",
IF(M5&gt;=K5,IF(M3&gt;0,CONCATENATE(M3,"u 1000 lvl removed"),""),IF(M3&gt;0,CONCATENATE(K5-M5,"u needed (",M3,"u 1000 lvl removed)"),CONCATENATE(K5-M5,"u needed"))))</f>
        <v/>
      </c>
      <c r="J5" s="13" t="s">
        <v>42</v>
      </c>
      <c r="K5" s="11">
        <f>'Plan Data'!$AA$2</f>
        <v>0</v>
      </c>
      <c r="L5" s="11" t="str">
        <f>IF('START HERE'!$I$3&lt;1,"",SUM(SinglePlan[[#All],[Units]]))</f>
        <v/>
      </c>
      <c r="M5" s="11" t="str">
        <f>IF('START HERE'!$I$3&lt;1,"",L5-M3)</f>
        <v/>
      </c>
    </row>
    <row r="6" spans="2:17" x14ac:dyDescent="0.45"/>
    <row r="7" spans="2:17" x14ac:dyDescent="0.45">
      <c r="B7" s="11" t="str">
        <f>IFERROR(
IF(E7="Full Code",CONCATENATE(E8," Requirements"),
IF(E7="Special Reqs",IF(E8&lt;&gt;"","Additional Program Notes", ""),
IF(I7&lt;&gt;"",IF(NOT(ISNUMBER(K7)),I7,CONCATENATE(I7, " (",IF(K7=L7,CONCATENATE(K7,"u"),IF(K7=0,CONCATENATE("0u -  ",L7,"u"),CONCATENATE(K7,"u - ", L7,"u"))),")")),""))),"")</f>
        <v xml:space="preserve"> Requirements</v>
      </c>
      <c r="C7" s="12" t="str">
        <f t="shared" ref="C7:C32" si="0">IFERROR(IF(ISNUMBER(K7),
IF(J7=0,IF(AND(N7&gt;=K7,N7&lt;=L7),"Yes","No"),IF(AND(P7&gt;=K7,P7&lt;=L7),"Yes","No")),
IF(E7="Full Code","Met?","")),"")</f>
        <v>Met?</v>
      </c>
      <c r="D7" s="11" t="str">
        <f>IFERROR(IF(J7=0,IF(ISNUMBER(K7),
IF(AND(N7&gt;=K7,N7=L7,M7=L7),"",
IF(AND(N7&gt;=K7,N7=L7,M7&gt;L7),CONCATENATE(M7-N7,"u not counted"),
IF(AND(N7&gt;=K7,N7&lt;L7),CONCATENATE("Room for ",L7-N7,"u in list"),CONCATENATE("Additional ",K7-N7,"u required")))),""),
IF(ISNUMBER(K7),
IF(P7&gt;=K7,"",CONCATENATE("Additional ",K7-P7,"u required")),
IF(E7="Full Code","Notes",""))),"")</f>
        <v>Notes</v>
      </c>
      <c r="E7" s="11" t="str" cm="1">
        <f t="array" ref="E7:L10">_xlfn.VSTACK(
{"Full Code","1000 FDD","Specific","Overall","Option List","GLOB","Min","Max"},_xlfn.ANCHORARRAY(
'Plan Data'!AD2),
{"Special Reqs","","","","","","",""},_xlfn.ANCHORARRAY(
'Plan Data'!AM2))</f>
        <v>Full Code</v>
      </c>
      <c r="F7" s="12" t="str">
        <v>1000 FDD</v>
      </c>
      <c r="G7" s="11" t="str">
        <v>Specific</v>
      </c>
      <c r="H7" s="11" t="str">
        <v>Overall</v>
      </c>
      <c r="I7" s="12" t="str">
        <v>Option List</v>
      </c>
      <c r="J7" s="11" t="str">
        <v>GLOB</v>
      </c>
      <c r="K7" s="11" t="str">
        <v>Min</v>
      </c>
      <c r="L7" s="12" t="str">
        <v>Max</v>
      </c>
      <c r="M7" s="11" t="s">
        <v>61</v>
      </c>
      <c r="N7" s="11" t="s">
        <v>62</v>
      </c>
      <c r="O7" s="12" t="s">
        <v>60</v>
      </c>
      <c r="P7" s="11" t="s">
        <v>59</v>
      </c>
      <c r="Q7" s="11" t="s">
        <v>81</v>
      </c>
    </row>
    <row r="8" spans="2:17" x14ac:dyDescent="0.45">
      <c r="B8" s="11" t="str">
        <f t="shared" ref="B8:B29" si="1">IFERROR(
IF(E8="Full Code",CONCATENATE(E9," Requirements"),
IF(E8="Special Reqs",IF(E9&lt;&gt;"","Additional Program Notes", ""),
IF(I8&lt;&gt;"",IF(NOT(ISNUMBER(K8)),I8,CONCATENATE(I8, " (",IF(K8=L8,CONCATENATE(K8,"u"),IF(K8=0,CONCATENATE("0u -  ",L8,"u"),CONCATENATE(K8,"u - ", L8,"u"))),")")),""))),"")</f>
        <v/>
      </c>
      <c r="C8" s="12" t="str">
        <f t="shared" si="0"/>
        <v/>
      </c>
      <c r="D8" s="11" t="str">
        <f>IFERROR(IF(J8=0,IF(ISNUMBER(K8),
IF(AND(N8&gt;=K8,N8=L8,M8=L8),"",
IF(AND(N8&gt;=K8,N8=L8,M8&gt;L8),CONCATENATE(M8-N8,"u over max"),
IF(AND(N8&gt;=K8,N8&lt;L8),CONCATENATE("Space for ",L8-N8,"u more"),CONCATENATE(K8-N8,"u needed")))),""),
IF(ISNUMBER(K8),
IF(P8&gt;=K8,"",CONCATENATE(K8-P8,"u needed")),
IF(E8="Full Code","Notes",""))),"")</f>
        <v/>
      </c>
      <c r="E8" s="11" t="str">
        <v/>
      </c>
      <c r="F8" s="12" t="e">
        <v>#N/A</v>
      </c>
      <c r="G8" s="11" t="e">
        <v>#N/A</v>
      </c>
      <c r="H8" s="11" t="e">
        <v>#N/A</v>
      </c>
      <c r="I8" s="12" t="e">
        <v>#N/A</v>
      </c>
      <c r="J8" s="11" t="e">
        <v>#N/A</v>
      </c>
      <c r="K8" s="11" t="e">
        <v>#N/A</v>
      </c>
      <c r="L8" s="12" t="e">
        <v>#N/A</v>
      </c>
      <c r="M8" s="11" t="str" cm="1">
        <f t="array" ref="M8">IFERROR(IF(AND(J8=0,ISNUMBER(K8)),IFERROR(SUM(_xlfn._xlws.FILTER(SinglePlan[[#All],[Units]],(SinglePlan[[#All],[Degree Plan]]=I8),0)),0),""),"")</f>
        <v/>
      </c>
      <c r="N8" s="11" t="str">
        <f>IFERROR(IF(AND(J8=0,ISNUMBER(K8)),IF(M8&gt;L8,L8,M8),""),"")</f>
        <v/>
      </c>
      <c r="O8" s="12" t="str" cm="1">
        <f t="array" ref="O8">IFERROR(IF(AND(J8&lt;&gt;0,ISNUMBER(K8)),IFERROR(SUM(_xlfn._xlws.FILTER(SinglePlan[[#All],[Units]],(SinglePlan[[#All],[Degree Plan]]&lt;&gt;"")*(SinglePlan[[#All],[Course Code]]&lt;&gt;"")*(IFERROR(FIND(SinglePlan[[#All],[Course Code]],J8),0)&gt;0),0)),0),""),"")</f>
        <v/>
      </c>
      <c r="P8" s="11" t="str">
        <f>IFERROR(IF(AND(J8&lt;&gt;0,ISNUMBER(K8)),IF(E8&lt;&gt;"",IF(O8&gt;K8,K8,O8),""),""),"")</f>
        <v/>
      </c>
      <c r="Q8" s="11">
        <f>IF(C8="No",1,0)</f>
        <v>0</v>
      </c>
    </row>
    <row r="9" spans="2:17" x14ac:dyDescent="0.45">
      <c r="B9" s="11" t="str">
        <f t="shared" si="1"/>
        <v/>
      </c>
      <c r="C9" s="12" t="str">
        <f t="shared" si="0"/>
        <v/>
      </c>
      <c r="D9" s="11" t="str">
        <f t="shared" ref="D9:D32" si="2">IFERROR(IF(J9=0,IF(ISNUMBER(K9),
IF(AND(N9&gt;=K9,N9=L9,M9=L9),"",
IF(AND(N9&gt;=K9,N9=L9,M9&gt;L9),CONCATENATE(M9-N9,"u over max"),
IF(AND(N9&gt;=K9,N9&lt;L9),CONCATENATE("Space for ",L9-N9,"u more"),CONCATENATE(K9-N9,"u needed")))),""),
IF(ISNUMBER(K9),
IF(P9&gt;=K9,"",CONCATENATE(K9-P9,"u needed")),
IF(E9="Full Code","Notes",""))),"")</f>
        <v/>
      </c>
      <c r="E9" s="11" t="str">
        <v>Special Reqs</v>
      </c>
      <c r="F9" s="12" t="str">
        <v/>
      </c>
      <c r="G9" s="11" t="str">
        <v/>
      </c>
      <c r="H9" s="11" t="str">
        <v/>
      </c>
      <c r="I9" s="12" t="str">
        <v/>
      </c>
      <c r="J9" s="11" t="str">
        <v/>
      </c>
      <c r="K9" s="11" t="str">
        <v/>
      </c>
      <c r="L9" s="12" t="str">
        <v/>
      </c>
      <c r="M9" s="11" t="str" cm="1">
        <f t="array" ref="M9">IFERROR(IF(AND(J9=0,ISNUMBER(K9)),IFERROR(SUM(_xlfn._xlws.FILTER(SinglePlan[[#All],[Units]],(SinglePlan[[#All],[Degree Plan]]=I9),0)),0),""),"")</f>
        <v/>
      </c>
      <c r="N9" s="11" t="str">
        <f t="shared" ref="N9:N32" si="3">IFERROR(IF(AND(J9=0,ISNUMBER(K9)),IF(M9&gt;L9,L9,M9),""),"")</f>
        <v/>
      </c>
      <c r="O9" s="12" t="str" cm="1">
        <f t="array" ref="O9">IFERROR(IF(AND(J9&lt;&gt;0,ISNUMBER(K9)),IFERROR(SUM(_xlfn._xlws.FILTER(SinglePlan[[#All],[Units]],(SinglePlan[[#All],[Degree Plan]]&lt;&gt;"")*(SinglePlan[[#All],[Course Code]]&lt;&gt;"")*(IFERROR(FIND(SinglePlan[[#All],[Course Code]],J9),0)&gt;0),0)),0),""),"")</f>
        <v/>
      </c>
      <c r="P9" s="11" t="str">
        <f t="shared" ref="P9:P32" si="4">IFERROR(IF(AND(J9&lt;&gt;0,ISNUMBER(K9)),IF(E9&lt;&gt;"",IF(O9&gt;K9,K9,O9),""),""),"")</f>
        <v/>
      </c>
      <c r="Q9" s="11">
        <f t="shared" ref="Q9:Q32" si="5">IF(C9="No",1,0)</f>
        <v>0</v>
      </c>
    </row>
    <row r="10" spans="2:17" x14ac:dyDescent="0.45">
      <c r="B10" s="11" t="str">
        <f t="shared" si="1"/>
        <v/>
      </c>
      <c r="C10" s="12" t="str">
        <f t="shared" si="0"/>
        <v/>
      </c>
      <c r="D10" s="11" t="str">
        <f t="shared" si="2"/>
        <v/>
      </c>
      <c r="E10" s="11" t="str">
        <v/>
      </c>
      <c r="F10" s="12" t="e">
        <v>#N/A</v>
      </c>
      <c r="G10" s="11" t="e">
        <v>#N/A</v>
      </c>
      <c r="H10" s="11" t="e">
        <v>#N/A</v>
      </c>
      <c r="I10" s="12" t="e">
        <v>#N/A</v>
      </c>
      <c r="J10" s="11" t="e">
        <v>#N/A</v>
      </c>
      <c r="K10" s="11" t="e">
        <v>#N/A</v>
      </c>
      <c r="L10" s="12" t="e">
        <v>#N/A</v>
      </c>
      <c r="M10" s="11" t="str" cm="1">
        <f t="array" ref="M10">IFERROR(IF(AND(J10=0,ISNUMBER(K10)),IFERROR(SUM(_xlfn._xlws.FILTER(SinglePlan[[#All],[Units]],(SinglePlan[[#All],[Degree Plan]]=I10),0)),0),""),"")</f>
        <v/>
      </c>
      <c r="N10" s="11" t="str">
        <f t="shared" si="3"/>
        <v/>
      </c>
      <c r="O10" s="12" t="str" cm="1">
        <f t="array" ref="O10">IFERROR(IF(AND(J10&lt;&gt;0,ISNUMBER(K10)),IFERROR(SUM(_xlfn._xlws.FILTER(SinglePlan[[#All],[Units]],(SinglePlan[[#All],[Degree Plan]]&lt;&gt;"")*(SinglePlan[[#All],[Course Code]]&lt;&gt;"")*(IFERROR(FIND(SinglePlan[[#All],[Course Code]],J10),0)&gt;0),0)),0),""),"")</f>
        <v/>
      </c>
      <c r="P10" s="11" t="str">
        <f t="shared" si="4"/>
        <v/>
      </c>
      <c r="Q10" s="11">
        <f t="shared" si="5"/>
        <v>0</v>
      </c>
    </row>
    <row r="11" spans="2:17" x14ac:dyDescent="0.45">
      <c r="B11" s="11" t="str">
        <f t="shared" si="1"/>
        <v/>
      </c>
      <c r="C11" s="12" t="str">
        <f t="shared" si="0"/>
        <v/>
      </c>
      <c r="D11" s="11" t="str">
        <f t="shared" si="2"/>
        <v/>
      </c>
      <c r="F11" s="12"/>
      <c r="I11" s="12"/>
      <c r="L11" s="12"/>
      <c r="M11" s="11" t="str" cm="1">
        <f t="array" ref="M11">IFERROR(IF(AND(J11=0,ISNUMBER(K11)),IFERROR(SUM(_xlfn._xlws.FILTER(SinglePlan[[#All],[Units]],(SinglePlan[[#All],[Degree Plan]]=I11),0)),0),""),"")</f>
        <v/>
      </c>
      <c r="N11" s="11" t="str">
        <f t="shared" si="3"/>
        <v/>
      </c>
      <c r="O11" s="12" t="str" cm="1">
        <f t="array" ref="O11">IFERROR(IF(AND(J11&lt;&gt;0,ISNUMBER(K11)),IFERROR(SUM(_xlfn._xlws.FILTER(SinglePlan[[#All],[Units]],(SinglePlan[[#All],[Degree Plan]]&lt;&gt;"")*(SinglePlan[[#All],[Course Code]]&lt;&gt;"")*(IFERROR(FIND(SinglePlan[[#All],[Course Code]],J11),0)&gt;0),0)),0),""),"")</f>
        <v/>
      </c>
      <c r="P11" s="11" t="str">
        <f t="shared" si="4"/>
        <v/>
      </c>
      <c r="Q11" s="11">
        <f t="shared" si="5"/>
        <v>0</v>
      </c>
    </row>
    <row r="12" spans="2:17" x14ac:dyDescent="0.45">
      <c r="B12" s="11" t="str">
        <f t="shared" si="1"/>
        <v/>
      </c>
      <c r="C12" s="12" t="str">
        <f t="shared" si="0"/>
        <v/>
      </c>
      <c r="D12" s="11" t="str">
        <f t="shared" si="2"/>
        <v/>
      </c>
      <c r="F12" s="12"/>
      <c r="I12" s="12"/>
      <c r="L12" s="12"/>
      <c r="M12" s="11" t="str" cm="1">
        <f t="array" ref="M12">IFERROR(IF(AND(J12=0,ISNUMBER(K12)),IFERROR(SUM(_xlfn._xlws.FILTER(SinglePlan[[#All],[Units]],(SinglePlan[[#All],[Degree Plan]]=I12),0)),0),""),"")</f>
        <v/>
      </c>
      <c r="N12" s="11" t="str">
        <f t="shared" si="3"/>
        <v/>
      </c>
      <c r="O12" s="12" t="str" cm="1">
        <f t="array" ref="O12">IFERROR(IF(AND(J12&lt;&gt;0,ISNUMBER(K12)),IFERROR(SUM(_xlfn._xlws.FILTER(SinglePlan[[#All],[Units]],(SinglePlan[[#All],[Degree Plan]]&lt;&gt;"")*(SinglePlan[[#All],[Course Code]]&lt;&gt;"")*(IFERROR(FIND(SinglePlan[[#All],[Course Code]],J12),0)&gt;0),0)),0),""),"")</f>
        <v/>
      </c>
      <c r="P12" s="11" t="str">
        <f t="shared" si="4"/>
        <v/>
      </c>
      <c r="Q12" s="11">
        <f t="shared" si="5"/>
        <v>0</v>
      </c>
    </row>
    <row r="13" spans="2:17" x14ac:dyDescent="0.45">
      <c r="B13" s="11" t="str">
        <f t="shared" si="1"/>
        <v/>
      </c>
      <c r="C13" s="12" t="str">
        <f t="shared" si="0"/>
        <v/>
      </c>
      <c r="D13" s="11" t="str">
        <f t="shared" si="2"/>
        <v/>
      </c>
      <c r="F13" s="12"/>
      <c r="I13" s="12"/>
      <c r="L13" s="12"/>
      <c r="M13" s="11" t="str" cm="1">
        <f t="array" ref="M13">IFERROR(IF(AND(J13=0,ISNUMBER(K13)),IFERROR(SUM(_xlfn._xlws.FILTER(SinglePlan[[#All],[Units]],(SinglePlan[[#All],[Degree Plan]]=I13),0)),0),""),"")</f>
        <v/>
      </c>
      <c r="N13" s="11" t="str">
        <f t="shared" si="3"/>
        <v/>
      </c>
      <c r="O13" s="12" t="str" cm="1">
        <f t="array" ref="O13">IFERROR(IF(AND(J13&lt;&gt;0,ISNUMBER(K13)),IFERROR(SUM(_xlfn._xlws.FILTER(SinglePlan[[#All],[Units]],(SinglePlan[[#All],[Degree Plan]]&lt;&gt;"")*(SinglePlan[[#All],[Course Code]]&lt;&gt;"")*(IFERROR(FIND(SinglePlan[[#All],[Course Code]],J13),0)&gt;0),0)),0),""),"")</f>
        <v/>
      </c>
      <c r="P13" s="11" t="str">
        <f t="shared" si="4"/>
        <v/>
      </c>
      <c r="Q13" s="11">
        <f t="shared" si="5"/>
        <v>0</v>
      </c>
    </row>
    <row r="14" spans="2:17" x14ac:dyDescent="0.45">
      <c r="B14" s="11" t="str">
        <f t="shared" si="1"/>
        <v/>
      </c>
      <c r="C14" s="12" t="str">
        <f t="shared" si="0"/>
        <v/>
      </c>
      <c r="D14" s="11" t="str">
        <f t="shared" si="2"/>
        <v/>
      </c>
      <c r="F14" s="12"/>
      <c r="I14" s="12"/>
      <c r="L14" s="12"/>
      <c r="M14" s="11" t="str" cm="1">
        <f t="array" ref="M14">IFERROR(IF(AND(J14=0,ISNUMBER(K14)),IFERROR(SUM(_xlfn._xlws.FILTER(SinglePlan[[#All],[Units]],(SinglePlan[[#All],[Degree Plan]]=I14),0)),0),""),"")</f>
        <v/>
      </c>
      <c r="N14" s="11" t="str">
        <f t="shared" si="3"/>
        <v/>
      </c>
      <c r="O14" s="12" t="str" cm="1">
        <f t="array" ref="O14">IFERROR(IF(AND(J14&lt;&gt;0,ISNUMBER(K14)),IFERROR(SUM(_xlfn._xlws.FILTER(SinglePlan[[#All],[Units]],(SinglePlan[[#All],[Degree Plan]]&lt;&gt;"")*(SinglePlan[[#All],[Course Code]]&lt;&gt;"")*(IFERROR(FIND(SinglePlan[[#All],[Course Code]],J14),0)&gt;0),0)),0),""),"")</f>
        <v/>
      </c>
      <c r="P14" s="11" t="str">
        <f t="shared" si="4"/>
        <v/>
      </c>
      <c r="Q14" s="11">
        <f t="shared" si="5"/>
        <v>0</v>
      </c>
    </row>
    <row r="15" spans="2:17" x14ac:dyDescent="0.45">
      <c r="B15" s="11" t="str">
        <f t="shared" si="1"/>
        <v/>
      </c>
      <c r="C15" s="12" t="str">
        <f t="shared" si="0"/>
        <v/>
      </c>
      <c r="D15" s="11" t="str">
        <f t="shared" si="2"/>
        <v/>
      </c>
      <c r="F15" s="12"/>
      <c r="I15" s="12"/>
      <c r="L15" s="12"/>
      <c r="M15" s="11" t="str" cm="1">
        <f t="array" ref="M15">IFERROR(IF(AND(J15=0,ISNUMBER(K15)),IFERROR(SUM(_xlfn._xlws.FILTER(SinglePlan[[#All],[Units]],(SinglePlan[[#All],[Degree Plan]]=I15),0)),0),""),"")</f>
        <v/>
      </c>
      <c r="N15" s="11" t="str">
        <f t="shared" si="3"/>
        <v/>
      </c>
      <c r="O15" s="12" t="str" cm="1">
        <f t="array" ref="O15">IFERROR(IF(AND(J15&lt;&gt;0,ISNUMBER(K15)),IFERROR(SUM(_xlfn._xlws.FILTER(SinglePlan[[#All],[Units]],(SinglePlan[[#All],[Degree Plan]]&lt;&gt;"")*(SinglePlan[[#All],[Course Code]]&lt;&gt;"")*(IFERROR(FIND(SinglePlan[[#All],[Course Code]],J15),0)&gt;0),0)),0),""),"")</f>
        <v/>
      </c>
      <c r="P15" s="11" t="str">
        <f t="shared" si="4"/>
        <v/>
      </c>
      <c r="Q15" s="11">
        <f t="shared" si="5"/>
        <v>0</v>
      </c>
    </row>
    <row r="16" spans="2:17" x14ac:dyDescent="0.45">
      <c r="B16" s="11" t="str">
        <f t="shared" si="1"/>
        <v/>
      </c>
      <c r="C16" s="12" t="str">
        <f t="shared" si="0"/>
        <v/>
      </c>
      <c r="D16" s="11" t="str">
        <f t="shared" si="2"/>
        <v/>
      </c>
      <c r="F16" s="12"/>
      <c r="I16" s="12"/>
      <c r="L16" s="12"/>
      <c r="M16" s="11" t="str" cm="1">
        <f t="array" ref="M16">IFERROR(IF(AND(J16=0,ISNUMBER(K16)),IFERROR(SUM(_xlfn._xlws.FILTER(SinglePlan[[#All],[Units]],(SinglePlan[[#All],[Degree Plan]]=I16),0)),0),""),"")</f>
        <v/>
      </c>
      <c r="N16" s="11" t="str">
        <f t="shared" si="3"/>
        <v/>
      </c>
      <c r="O16" s="12" t="str" cm="1">
        <f t="array" ref="O16">IFERROR(IF(AND(J16&lt;&gt;0,ISNUMBER(K16)),IFERROR(SUM(_xlfn._xlws.FILTER(SinglePlan[[#All],[Units]],(SinglePlan[[#All],[Degree Plan]]&lt;&gt;"")*(SinglePlan[[#All],[Course Code]]&lt;&gt;"")*(IFERROR(FIND(SinglePlan[[#All],[Course Code]],J16),0)&gt;0),0)),0),""),"")</f>
        <v/>
      </c>
      <c r="P16" s="11" t="str">
        <f t="shared" si="4"/>
        <v/>
      </c>
      <c r="Q16" s="11">
        <f t="shared" si="5"/>
        <v>0</v>
      </c>
    </row>
    <row r="17" spans="2:17" x14ac:dyDescent="0.45">
      <c r="B17" s="11" t="str">
        <f t="shared" si="1"/>
        <v/>
      </c>
      <c r="C17" s="12" t="str">
        <f t="shared" si="0"/>
        <v/>
      </c>
      <c r="D17" s="11" t="str">
        <f t="shared" si="2"/>
        <v/>
      </c>
      <c r="F17" s="12"/>
      <c r="I17" s="12"/>
      <c r="L17" s="12"/>
      <c r="M17" s="11" t="str" cm="1">
        <f t="array" ref="M17">IFERROR(IF(AND(J17=0,ISNUMBER(K17)),IFERROR(SUM(_xlfn._xlws.FILTER(SinglePlan[[#All],[Units]],(SinglePlan[[#All],[Degree Plan]]=I17),0)),0),""),"")</f>
        <v/>
      </c>
      <c r="N17" s="11" t="str">
        <f t="shared" si="3"/>
        <v/>
      </c>
      <c r="O17" s="12" t="str" cm="1">
        <f t="array" ref="O17">IFERROR(IF(AND(J17&lt;&gt;0,ISNUMBER(K17)),IFERROR(SUM(_xlfn._xlws.FILTER(SinglePlan[[#All],[Units]],(SinglePlan[[#All],[Degree Plan]]&lt;&gt;"")*(SinglePlan[[#All],[Course Code]]&lt;&gt;"")*(IFERROR(FIND(SinglePlan[[#All],[Course Code]],J17),0)&gt;0),0)),0),""),"")</f>
        <v/>
      </c>
      <c r="P17" s="11" t="str">
        <f t="shared" si="4"/>
        <v/>
      </c>
      <c r="Q17" s="11">
        <f t="shared" si="5"/>
        <v>0</v>
      </c>
    </row>
    <row r="18" spans="2:17" x14ac:dyDescent="0.45">
      <c r="B18" s="11" t="str">
        <f t="shared" si="1"/>
        <v/>
      </c>
      <c r="C18" s="12" t="str">
        <f t="shared" si="0"/>
        <v/>
      </c>
      <c r="D18" s="11" t="str">
        <f t="shared" si="2"/>
        <v/>
      </c>
      <c r="F18" s="12"/>
      <c r="I18" s="12"/>
      <c r="L18" s="12"/>
      <c r="M18" s="11" t="str" cm="1">
        <f t="array" ref="M18">IFERROR(IF(AND(J18=0,ISNUMBER(K18)),IFERROR(SUM(_xlfn._xlws.FILTER(SinglePlan[[#All],[Units]],(SinglePlan[[#All],[Degree Plan]]=I18),0)),0),""),"")</f>
        <v/>
      </c>
      <c r="N18" s="11" t="str">
        <f t="shared" si="3"/>
        <v/>
      </c>
      <c r="O18" s="12" t="str" cm="1">
        <f t="array" ref="O18">IFERROR(IF(AND(J18&lt;&gt;0,ISNUMBER(K18)),IFERROR(SUM(_xlfn._xlws.FILTER(SinglePlan[[#All],[Units]],(SinglePlan[[#All],[Degree Plan]]&lt;&gt;"")*(SinglePlan[[#All],[Course Code]]&lt;&gt;"")*(IFERROR(FIND(SinglePlan[[#All],[Course Code]],J18),0)&gt;0),0)),0),""),"")</f>
        <v/>
      </c>
      <c r="P18" s="11" t="str">
        <f t="shared" si="4"/>
        <v/>
      </c>
      <c r="Q18" s="11">
        <f t="shared" si="5"/>
        <v>0</v>
      </c>
    </row>
    <row r="19" spans="2:17" x14ac:dyDescent="0.45">
      <c r="B19" s="11" t="str">
        <f t="shared" si="1"/>
        <v/>
      </c>
      <c r="C19" s="12" t="str">
        <f t="shared" si="0"/>
        <v/>
      </c>
      <c r="D19" s="11" t="str">
        <f t="shared" si="2"/>
        <v/>
      </c>
      <c r="F19" s="12"/>
      <c r="I19" s="12"/>
      <c r="L19" s="12"/>
      <c r="M19" s="11" t="str" cm="1">
        <f t="array" ref="M19">IFERROR(IF(AND(J19=0,ISNUMBER(K19)),IFERROR(SUM(_xlfn._xlws.FILTER(SinglePlan[[#All],[Units]],(SinglePlan[[#All],[Degree Plan]]=I19),0)),0),""),"")</f>
        <v/>
      </c>
      <c r="N19" s="11" t="str">
        <f t="shared" si="3"/>
        <v/>
      </c>
      <c r="O19" s="12" t="str" cm="1">
        <f t="array" ref="O19">IFERROR(IF(AND(J19&lt;&gt;0,ISNUMBER(K19)),IFERROR(SUM(_xlfn._xlws.FILTER(SinglePlan[[#All],[Units]],(SinglePlan[[#All],[Degree Plan]]&lt;&gt;"")*(SinglePlan[[#All],[Course Code]]&lt;&gt;"")*(IFERROR(FIND(SinglePlan[[#All],[Course Code]],J19),0)&gt;0),0)),0),""),"")</f>
        <v/>
      </c>
      <c r="P19" s="11" t="str">
        <f t="shared" si="4"/>
        <v/>
      </c>
      <c r="Q19" s="11">
        <f t="shared" si="5"/>
        <v>0</v>
      </c>
    </row>
    <row r="20" spans="2:17" x14ac:dyDescent="0.45">
      <c r="B20" s="11" t="str">
        <f t="shared" si="1"/>
        <v/>
      </c>
      <c r="C20" s="12" t="str">
        <f t="shared" si="0"/>
        <v/>
      </c>
      <c r="D20" s="11" t="str">
        <f t="shared" si="2"/>
        <v/>
      </c>
      <c r="F20" s="12"/>
      <c r="I20" s="12"/>
      <c r="L20" s="12"/>
      <c r="M20" s="11" t="str" cm="1">
        <f t="array" ref="M20">IFERROR(IF(AND(J20=0,ISNUMBER(K20)),IFERROR(SUM(_xlfn._xlws.FILTER(SinglePlan[[#All],[Units]],(SinglePlan[[#All],[Degree Plan]]=I20),0)),0),""),"")</f>
        <v/>
      </c>
      <c r="N20" s="11" t="str">
        <f t="shared" si="3"/>
        <v/>
      </c>
      <c r="O20" s="12" t="str" cm="1">
        <f t="array" ref="O20">IFERROR(IF(AND(J20&lt;&gt;0,ISNUMBER(K20)),IFERROR(SUM(_xlfn._xlws.FILTER(SinglePlan[[#All],[Units]],(SinglePlan[[#All],[Degree Plan]]&lt;&gt;"")*(SinglePlan[[#All],[Course Code]]&lt;&gt;"")*(IFERROR(FIND(SinglePlan[[#All],[Course Code]],J20),0)&gt;0),0)),0),""),"")</f>
        <v/>
      </c>
      <c r="P20" s="11" t="str">
        <f t="shared" si="4"/>
        <v/>
      </c>
      <c r="Q20" s="11">
        <f t="shared" si="5"/>
        <v>0</v>
      </c>
    </row>
    <row r="21" spans="2:17" x14ac:dyDescent="0.45">
      <c r="B21" s="11" t="str">
        <f t="shared" si="1"/>
        <v/>
      </c>
      <c r="C21" s="12" t="str">
        <f t="shared" si="0"/>
        <v/>
      </c>
      <c r="D21" s="11" t="str">
        <f t="shared" si="2"/>
        <v/>
      </c>
      <c r="F21" s="12"/>
      <c r="I21" s="12"/>
      <c r="L21" s="12"/>
      <c r="M21" s="11" t="str" cm="1">
        <f t="array" ref="M21">IFERROR(IF(AND(J21=0,ISNUMBER(K21)),IFERROR(SUM(_xlfn._xlws.FILTER(SinglePlan[[#All],[Units]],(SinglePlan[[#All],[Degree Plan]]=I21),0)),0),""),"")</f>
        <v/>
      </c>
      <c r="N21" s="11" t="str">
        <f t="shared" si="3"/>
        <v/>
      </c>
      <c r="O21" s="12" t="str" cm="1">
        <f t="array" ref="O21">IFERROR(IF(AND(J21&lt;&gt;0,ISNUMBER(K21)),IFERROR(SUM(_xlfn._xlws.FILTER(SinglePlan[[#All],[Units]],(SinglePlan[[#All],[Degree Plan]]&lt;&gt;"")*(SinglePlan[[#All],[Course Code]]&lt;&gt;"")*(IFERROR(FIND(SinglePlan[[#All],[Course Code]],J21),0)&gt;0),0)),0),""),"")</f>
        <v/>
      </c>
      <c r="P21" s="11" t="str">
        <f t="shared" si="4"/>
        <v/>
      </c>
      <c r="Q21" s="11">
        <f t="shared" si="5"/>
        <v>0</v>
      </c>
    </row>
    <row r="22" spans="2:17" x14ac:dyDescent="0.45">
      <c r="B22" s="11" t="str">
        <f t="shared" si="1"/>
        <v/>
      </c>
      <c r="C22" s="12" t="str">
        <f t="shared" si="0"/>
        <v/>
      </c>
      <c r="D22" s="11" t="str">
        <f t="shared" si="2"/>
        <v/>
      </c>
      <c r="F22" s="12"/>
      <c r="I22" s="12"/>
      <c r="L22" s="12"/>
      <c r="M22" s="11" t="str" cm="1">
        <f t="array" ref="M22">IFERROR(IF(AND(J22=0,ISNUMBER(K22)),IFERROR(SUM(_xlfn._xlws.FILTER(SinglePlan[[#All],[Units]],(SinglePlan[[#All],[Degree Plan]]=I22),0)),0),""),"")</f>
        <v/>
      </c>
      <c r="N22" s="11" t="str">
        <f t="shared" si="3"/>
        <v/>
      </c>
      <c r="O22" s="12" t="str" cm="1">
        <f t="array" ref="O22">IFERROR(IF(AND(J22&lt;&gt;0,ISNUMBER(K22)),IFERROR(SUM(_xlfn._xlws.FILTER(SinglePlan[[#All],[Units]],(SinglePlan[[#All],[Degree Plan]]&lt;&gt;"")*(SinglePlan[[#All],[Course Code]]&lt;&gt;"")*(IFERROR(FIND(SinglePlan[[#All],[Course Code]],J22),0)&gt;0),0)),0),""),"")</f>
        <v/>
      </c>
      <c r="P22" s="11" t="str">
        <f t="shared" si="4"/>
        <v/>
      </c>
      <c r="Q22" s="11">
        <f t="shared" si="5"/>
        <v>0</v>
      </c>
    </row>
    <row r="23" spans="2:17" x14ac:dyDescent="0.45">
      <c r="B23" s="11" t="str">
        <f t="shared" si="1"/>
        <v/>
      </c>
      <c r="C23" s="12" t="str">
        <f t="shared" si="0"/>
        <v/>
      </c>
      <c r="D23" s="11" t="str">
        <f t="shared" si="2"/>
        <v/>
      </c>
      <c r="F23" s="12"/>
      <c r="I23" s="12"/>
      <c r="L23" s="12"/>
      <c r="M23" s="11" t="str" cm="1">
        <f t="array" ref="M23">IFERROR(IF(AND(J23=0,ISNUMBER(K23)),IFERROR(SUM(_xlfn._xlws.FILTER(SinglePlan[[#All],[Units]],(SinglePlan[[#All],[Degree Plan]]=I23),0)),0),""),"")</f>
        <v/>
      </c>
      <c r="N23" s="11" t="str">
        <f t="shared" si="3"/>
        <v/>
      </c>
      <c r="O23" s="12" t="str" cm="1">
        <f t="array" ref="O23">IFERROR(IF(AND(J23&lt;&gt;0,ISNUMBER(K23)),IFERROR(SUM(_xlfn._xlws.FILTER(SinglePlan[[#All],[Units]],(SinglePlan[[#All],[Degree Plan]]&lt;&gt;"")*(SinglePlan[[#All],[Course Code]]&lt;&gt;"")*(IFERROR(FIND(SinglePlan[[#All],[Course Code]],J23),0)&gt;0),0)),0),""),"")</f>
        <v/>
      </c>
      <c r="P23" s="11" t="str">
        <f t="shared" si="4"/>
        <v/>
      </c>
      <c r="Q23" s="11">
        <f t="shared" si="5"/>
        <v>0</v>
      </c>
    </row>
    <row r="24" spans="2:17" x14ac:dyDescent="0.45">
      <c r="B24" s="11" t="str">
        <f t="shared" si="1"/>
        <v/>
      </c>
      <c r="C24" s="12" t="str">
        <f t="shared" si="0"/>
        <v/>
      </c>
      <c r="D24" s="11" t="str">
        <f t="shared" si="2"/>
        <v/>
      </c>
      <c r="F24" s="12"/>
      <c r="I24" s="12"/>
      <c r="L24" s="12"/>
      <c r="M24" s="11" t="str" cm="1">
        <f t="array" ref="M24">IFERROR(IF(AND(J24=0,ISNUMBER(K24)),IFERROR(SUM(_xlfn._xlws.FILTER(SinglePlan[[#All],[Units]],(SinglePlan[[#All],[Degree Plan]]=I24),0)),0),""),"")</f>
        <v/>
      </c>
      <c r="N24" s="11" t="str">
        <f t="shared" si="3"/>
        <v/>
      </c>
      <c r="O24" s="12" t="str" cm="1">
        <f t="array" ref="O24">IFERROR(IF(AND(J24&lt;&gt;0,ISNUMBER(K24)),IFERROR(SUM(_xlfn._xlws.FILTER(SinglePlan[[#All],[Units]],(SinglePlan[[#All],[Degree Plan]]&lt;&gt;"")*(SinglePlan[[#All],[Course Code]]&lt;&gt;"")*(IFERROR(FIND(SinglePlan[[#All],[Course Code]],J24),0)&gt;0),0)),0),""),"")</f>
        <v/>
      </c>
      <c r="P24" s="11" t="str">
        <f t="shared" si="4"/>
        <v/>
      </c>
      <c r="Q24" s="11">
        <f t="shared" si="5"/>
        <v>0</v>
      </c>
    </row>
    <row r="25" spans="2:17" x14ac:dyDescent="0.45">
      <c r="B25" s="11" t="str">
        <f t="shared" si="1"/>
        <v/>
      </c>
      <c r="C25" s="12" t="str">
        <f t="shared" si="0"/>
        <v/>
      </c>
      <c r="D25" s="11" t="str">
        <f t="shared" si="2"/>
        <v/>
      </c>
      <c r="F25" s="12"/>
      <c r="I25" s="12"/>
      <c r="L25" s="12"/>
      <c r="M25" s="11" t="str" cm="1">
        <f t="array" ref="M25">IFERROR(IF(AND(J25=0,ISNUMBER(K25)),IFERROR(SUM(_xlfn._xlws.FILTER(SinglePlan[[#All],[Units]],(SinglePlan[[#All],[Degree Plan]]=I25),0)),0),""),"")</f>
        <v/>
      </c>
      <c r="N25" s="11" t="str">
        <f t="shared" si="3"/>
        <v/>
      </c>
      <c r="O25" s="12" t="str" cm="1">
        <f t="array" ref="O25">IFERROR(IF(AND(J25&lt;&gt;0,ISNUMBER(K25)),IFERROR(SUM(_xlfn._xlws.FILTER(SinglePlan[[#All],[Units]],(SinglePlan[[#All],[Degree Plan]]&lt;&gt;"")*(SinglePlan[[#All],[Course Code]]&lt;&gt;"")*(IFERROR(FIND(SinglePlan[[#All],[Course Code]],J25),0)&gt;0),0)),0),""),"")</f>
        <v/>
      </c>
      <c r="P25" s="11" t="str">
        <f t="shared" si="4"/>
        <v/>
      </c>
      <c r="Q25" s="11">
        <f t="shared" si="5"/>
        <v>0</v>
      </c>
    </row>
    <row r="26" spans="2:17" x14ac:dyDescent="0.45">
      <c r="B26" s="11" t="str">
        <f t="shared" si="1"/>
        <v/>
      </c>
      <c r="C26" s="12" t="str">
        <f t="shared" si="0"/>
        <v/>
      </c>
      <c r="D26" s="11" t="str">
        <f t="shared" si="2"/>
        <v/>
      </c>
      <c r="F26" s="12"/>
      <c r="I26" s="12"/>
      <c r="L26" s="12"/>
      <c r="M26" s="11" t="str" cm="1">
        <f t="array" ref="M26">IFERROR(IF(AND(J26=0,ISNUMBER(K26)),IFERROR(SUM(_xlfn._xlws.FILTER(SinglePlan[[#All],[Units]],(SinglePlan[[#All],[Degree Plan]]=I26),0)),0),""),"")</f>
        <v/>
      </c>
      <c r="N26" s="11" t="str">
        <f t="shared" si="3"/>
        <v/>
      </c>
      <c r="O26" s="12" t="str" cm="1">
        <f t="array" ref="O26">IFERROR(IF(AND(J26&lt;&gt;0,ISNUMBER(K26)),IFERROR(SUM(_xlfn._xlws.FILTER(SinglePlan[[#All],[Units]],(SinglePlan[[#All],[Degree Plan]]&lt;&gt;"")*(SinglePlan[[#All],[Course Code]]&lt;&gt;"")*(IFERROR(FIND(SinglePlan[[#All],[Course Code]],J26),0)&gt;0),0)),0),""),"")</f>
        <v/>
      </c>
      <c r="P26" s="11" t="str">
        <f t="shared" si="4"/>
        <v/>
      </c>
      <c r="Q26" s="11">
        <f t="shared" si="5"/>
        <v>0</v>
      </c>
    </row>
    <row r="27" spans="2:17" x14ac:dyDescent="0.45">
      <c r="B27" s="11" t="str">
        <f t="shared" si="1"/>
        <v/>
      </c>
      <c r="C27" s="12" t="str">
        <f t="shared" si="0"/>
        <v/>
      </c>
      <c r="D27" s="11" t="str">
        <f t="shared" si="2"/>
        <v/>
      </c>
      <c r="F27" s="12"/>
      <c r="I27" s="12"/>
      <c r="L27" s="12"/>
      <c r="M27" s="11" t="str" cm="1">
        <f t="array" ref="M27">IFERROR(IF(AND(J27=0,ISNUMBER(K27)),IFERROR(SUM(_xlfn._xlws.FILTER(SinglePlan[[#All],[Units]],(SinglePlan[[#All],[Degree Plan]]=I27),0)),0),""),"")</f>
        <v/>
      </c>
      <c r="N27" s="11" t="str">
        <f t="shared" si="3"/>
        <v/>
      </c>
      <c r="O27" s="12" t="str" cm="1">
        <f t="array" ref="O27">IFERROR(IF(AND(J27&lt;&gt;0,ISNUMBER(K27)),IFERROR(SUM(_xlfn._xlws.FILTER(SinglePlan[[#All],[Units]],(SinglePlan[[#All],[Degree Plan]]&lt;&gt;"")*(SinglePlan[[#All],[Course Code]]&lt;&gt;"")*(IFERROR(FIND(SinglePlan[[#All],[Course Code]],J27),0)&gt;0),0)),0),""),"")</f>
        <v/>
      </c>
      <c r="P27" s="11" t="str">
        <f t="shared" si="4"/>
        <v/>
      </c>
      <c r="Q27" s="11">
        <f t="shared" si="5"/>
        <v>0</v>
      </c>
    </row>
    <row r="28" spans="2:17" x14ac:dyDescent="0.45">
      <c r="B28" s="11" t="str">
        <f t="shared" si="1"/>
        <v/>
      </c>
      <c r="C28" s="12" t="str">
        <f t="shared" si="0"/>
        <v/>
      </c>
      <c r="D28" s="11" t="str">
        <f t="shared" si="2"/>
        <v/>
      </c>
      <c r="F28" s="12"/>
      <c r="I28" s="12"/>
      <c r="L28" s="12"/>
      <c r="M28" s="11" t="str" cm="1">
        <f t="array" ref="M28">IFERROR(IF(AND(J28=0,ISNUMBER(K28)),IFERROR(SUM(_xlfn._xlws.FILTER(SinglePlan[[#All],[Units]],(SinglePlan[[#All],[Degree Plan]]=I28),0)),0),""),"")</f>
        <v/>
      </c>
      <c r="N28" s="11" t="str">
        <f t="shared" si="3"/>
        <v/>
      </c>
      <c r="O28" s="12" t="str" cm="1">
        <f t="array" ref="O28">IFERROR(IF(AND(J28&lt;&gt;0,ISNUMBER(K28)),IFERROR(SUM(_xlfn._xlws.FILTER(SinglePlan[[#All],[Units]],(SinglePlan[[#All],[Degree Plan]]&lt;&gt;"")*(SinglePlan[[#All],[Course Code]]&lt;&gt;"")*(IFERROR(FIND(SinglePlan[[#All],[Course Code]],J28),0)&gt;0),0)),0),""),"")</f>
        <v/>
      </c>
      <c r="P28" s="11" t="str">
        <f t="shared" si="4"/>
        <v/>
      </c>
      <c r="Q28" s="11">
        <f t="shared" si="5"/>
        <v>0</v>
      </c>
    </row>
    <row r="29" spans="2:17" x14ac:dyDescent="0.45">
      <c r="B29" s="11" t="str">
        <f t="shared" si="1"/>
        <v/>
      </c>
      <c r="C29" s="12" t="str">
        <f t="shared" si="0"/>
        <v/>
      </c>
      <c r="D29" s="11" t="str">
        <f t="shared" si="2"/>
        <v/>
      </c>
      <c r="F29" s="12"/>
      <c r="I29" s="12"/>
      <c r="L29" s="12"/>
      <c r="M29" s="11" t="str" cm="1">
        <f t="array" ref="M29">IFERROR(IF(AND(J29=0,ISNUMBER(K29)),IFERROR(SUM(_xlfn._xlws.FILTER(SinglePlan[[#All],[Units]],(SinglePlan[[#All],[Degree Plan]]=I29),0)),0),""),"")</f>
        <v/>
      </c>
      <c r="N29" s="11" t="str">
        <f t="shared" si="3"/>
        <v/>
      </c>
      <c r="O29" s="12" t="str" cm="1">
        <f t="array" ref="O29">IFERROR(IF(AND(J29&lt;&gt;0,ISNUMBER(K29)),IFERROR(SUM(_xlfn._xlws.FILTER(SinglePlan[[#All],[Units]],(SinglePlan[[#All],[Degree Plan]]&lt;&gt;"")*(SinglePlan[[#All],[Course Code]]&lt;&gt;"")*(IFERROR(FIND(SinglePlan[[#All],[Course Code]],J29),0)&gt;0),0)),0),""),"")</f>
        <v/>
      </c>
      <c r="P29" s="11" t="str">
        <f t="shared" si="4"/>
        <v/>
      </c>
      <c r="Q29" s="11">
        <f t="shared" si="5"/>
        <v>0</v>
      </c>
    </row>
    <row r="30" spans="2:17" x14ac:dyDescent="0.45">
      <c r="B30" s="11" t="str">
        <f t="shared" ref="B30:B31" si="6">IFERROR(
IF(E30="Full Code",CONCATENATE(E31," Requirements"),
IF(E30="Special Reqs",IF(E31&lt;&gt;"","Additional Program Notes", ""),
IF(I30&lt;&gt;"",IF(NOT(ISNUMBER(K30)),I30,CONCATENATE(I30, " (",IF(K30=L30,CONCATENATE(K30,"u"),IF(K30=0,CONCATENATE("0u -  ",L30,"u"),CONCATENATE(K30,"u - ", L30,"u"))),")")),""))),"")</f>
        <v/>
      </c>
      <c r="C30" s="12" t="str">
        <f t="shared" si="0"/>
        <v/>
      </c>
      <c r="D30" s="11" t="str">
        <f t="shared" si="2"/>
        <v/>
      </c>
      <c r="F30" s="12"/>
      <c r="I30" s="12"/>
      <c r="L30" s="12"/>
      <c r="M30" s="11" t="str" cm="1">
        <f t="array" ref="M30">IFERROR(IF(AND(J30=0,ISNUMBER(K30)),IFERROR(SUM(_xlfn._xlws.FILTER(SinglePlan[[#All],[Units]],(SinglePlan[[#All],[Degree Plan]]=I30),0)),0),""),"")</f>
        <v/>
      </c>
      <c r="N30" s="11" t="str">
        <f t="shared" si="3"/>
        <v/>
      </c>
      <c r="O30" s="12" t="str" cm="1">
        <f t="array" ref="O30">IFERROR(IF(AND(J30&lt;&gt;0,ISNUMBER(K30)),IFERROR(SUM(_xlfn._xlws.FILTER(SinglePlan[[#All],[Units]],(SinglePlan[[#All],[Degree Plan]]&lt;&gt;"")*(SinglePlan[[#All],[Course Code]]&lt;&gt;"")*(IFERROR(FIND(SinglePlan[[#All],[Course Code]],J30),0)&gt;0),0)),0),""),"")</f>
        <v/>
      </c>
      <c r="P30" s="11" t="str">
        <f t="shared" si="4"/>
        <v/>
      </c>
      <c r="Q30" s="11">
        <f t="shared" si="5"/>
        <v>0</v>
      </c>
    </row>
    <row r="31" spans="2:17" x14ac:dyDescent="0.45">
      <c r="B31" s="11" t="str">
        <f t="shared" si="6"/>
        <v/>
      </c>
      <c r="C31" s="12" t="str">
        <f t="shared" si="0"/>
        <v/>
      </c>
      <c r="D31" s="11" t="str">
        <f t="shared" si="2"/>
        <v/>
      </c>
      <c r="F31" s="12"/>
      <c r="I31" s="12"/>
      <c r="L31" s="12"/>
      <c r="M31" s="11" t="str" cm="1">
        <f t="array" ref="M31">IFERROR(IF(AND(J31=0,ISNUMBER(K31)),IFERROR(SUM(_xlfn._xlws.FILTER(SinglePlan[[#All],[Units]],(SinglePlan[[#All],[Degree Plan]]=I31),0)),0),""),"")</f>
        <v/>
      </c>
      <c r="N31" s="11" t="str">
        <f t="shared" si="3"/>
        <v/>
      </c>
      <c r="O31" s="12" t="str" cm="1">
        <f t="array" ref="O31">IFERROR(IF(AND(J31&lt;&gt;0,ISNUMBER(K31)),IFERROR(SUM(_xlfn._xlws.FILTER(SinglePlan[[#All],[Units]],(SinglePlan[[#All],[Degree Plan]]&lt;&gt;"")*(SinglePlan[[#All],[Course Code]]&lt;&gt;"")*(IFERROR(FIND(SinglePlan[[#All],[Course Code]],J31),0)&gt;0),0)),0),""),"")</f>
        <v/>
      </c>
      <c r="P31" s="11" t="str">
        <f t="shared" si="4"/>
        <v/>
      </c>
      <c r="Q31" s="11">
        <f t="shared" si="5"/>
        <v>0</v>
      </c>
    </row>
    <row r="32" spans="2:17" x14ac:dyDescent="0.45">
      <c r="B32" s="11" t="str">
        <f>IFERROR(
IF(E32="Full Code",CONCATENATE(#REF!," Requirements"),
IF(E32="Special Reqs",IF(#REF!&lt;&gt;"","Additional Program Notes", ""),
IF(I32&lt;&gt;"",IF(NOT(ISNUMBER(K32)),I32,CONCATENATE(I32, " (",IF(K32=L32,CONCATENATE(K32,"u"),IF(K32=0,CONCATENATE("0u -  ",L32,"u"),CONCATENATE(K32,"u - ", L32,"u"))),")")),""))),"")</f>
        <v/>
      </c>
      <c r="C32" s="12" t="str">
        <f t="shared" si="0"/>
        <v/>
      </c>
      <c r="D32" s="11" t="str">
        <f t="shared" si="2"/>
        <v/>
      </c>
      <c r="F32" s="12"/>
      <c r="I32" s="12"/>
      <c r="L32" s="12"/>
      <c r="M32" s="11" t="str" cm="1">
        <f t="array" ref="M32">IFERROR(IF(AND(J32=0,ISNUMBER(K32)),IFERROR(SUM(_xlfn._xlws.FILTER(SinglePlan[[#All],[Units]],(SinglePlan[[#All],[Degree Plan]]=I32),0)),0),""),"")</f>
        <v/>
      </c>
      <c r="N32" s="11" t="str">
        <f t="shared" si="3"/>
        <v/>
      </c>
      <c r="O32" s="12" t="str" cm="1">
        <f t="array" ref="O32">IFERROR(IF(AND(J32&lt;&gt;0,ISNUMBER(K32)),IFERROR(SUM(_xlfn._xlws.FILTER(SinglePlan[[#All],[Units]],(SinglePlan[[#All],[Degree Plan]]&lt;&gt;"")*(SinglePlan[[#All],[Course Code]]&lt;&gt;"")*(IFERROR(FIND(SinglePlan[[#All],[Course Code]],J32),0)&gt;0),0)),0),""),"")</f>
        <v/>
      </c>
      <c r="P32" s="11" t="str">
        <f t="shared" si="4"/>
        <v/>
      </c>
      <c r="Q32" s="11">
        <f t="shared" si="5"/>
        <v>0</v>
      </c>
    </row>
  </sheetData>
  <sheetProtection formatCells="0" sort="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BC9B5-E9C0-424E-87CE-5CF694065574}">
  <dimension ref="A1:CA556"/>
  <sheetViews>
    <sheetView topLeftCell="A96" zoomScale="76" zoomScaleNormal="145" workbookViewId="0">
      <selection activeCell="A2" sqref="A2"/>
    </sheetView>
  </sheetViews>
  <sheetFormatPr defaultColWidth="0" defaultRowHeight="14.6" x14ac:dyDescent="0.4"/>
  <cols>
    <col min="1" max="1" width="4.53515625" style="55" bestFit="1" customWidth="1"/>
    <col min="2" max="2" width="7.765625" style="55" customWidth="1"/>
    <col min="3" max="3" width="70.23046875" style="55" bestFit="1" customWidth="1"/>
    <col min="4" max="4" width="8.765625" style="55" bestFit="1" customWidth="1"/>
    <col min="5" max="5" width="8.23046875" style="55" bestFit="1" customWidth="1"/>
    <col min="6" max="6" width="4" style="56" bestFit="1" customWidth="1"/>
    <col min="7" max="7" width="19.69140625" style="55" bestFit="1" customWidth="1"/>
    <col min="8" max="8" width="9.4609375" style="55" bestFit="1" customWidth="1"/>
    <col min="9" max="9" width="7.4609375" style="55" bestFit="1" customWidth="1"/>
    <col min="10" max="10" width="6.84375" style="55" bestFit="1" customWidth="1"/>
    <col min="11" max="11" width="43.4609375" style="55" bestFit="1" customWidth="1"/>
    <col min="12" max="12" width="7.69140625" style="55" bestFit="1" customWidth="1"/>
    <col min="13" max="13" width="4.53515625" style="55" bestFit="1" customWidth="1"/>
    <col min="14" max="14" width="4.84375" style="55" bestFit="1" customWidth="1"/>
    <col min="15" max="15" width="4.53515625" style="55" bestFit="1" customWidth="1"/>
    <col min="16" max="16" width="4.84375" customWidth="1"/>
    <col min="17" max="17" width="10.69140625" bestFit="1" customWidth="1"/>
    <col min="18" max="18" width="4.84375" customWidth="1"/>
    <col min="19" max="19" width="12.3046875" style="5" bestFit="1" customWidth="1"/>
    <col min="20" max="20" width="70.23046875" style="5" bestFit="1" customWidth="1"/>
    <col min="21" max="21" width="4.84375" style="2" customWidth="1"/>
    <col min="22" max="22" width="23.765625" style="5" bestFit="1" customWidth="1"/>
    <col min="23" max="23" width="5.84375" style="2" customWidth="1"/>
    <col min="24" max="24" width="5.07421875" style="1" bestFit="1" customWidth="1"/>
    <col min="25" max="25" width="10.53515625" style="2" bestFit="1" customWidth="1"/>
    <col min="26" max="26" width="8" style="2" bestFit="1" customWidth="1"/>
    <col min="27" max="27" width="7.23046875" style="3" bestFit="1" customWidth="1"/>
    <col min="28" max="28" width="5.84375" style="2" customWidth="1"/>
    <col min="29" max="29" width="8" style="1" bestFit="1" customWidth="1"/>
    <col min="30" max="30" width="9.3046875" style="2" bestFit="1" customWidth="1"/>
    <col min="31" max="31" width="9.4609375" style="2" bestFit="1" customWidth="1"/>
    <col min="32" max="32" width="8" style="2" bestFit="1" customWidth="1"/>
    <col min="33" max="33" width="7.23046875" style="2" bestFit="1" customWidth="1"/>
    <col min="34" max="34" width="10.53515625" style="2" bestFit="1" customWidth="1"/>
    <col min="35" max="35" width="7.69140625" style="2" bestFit="1" customWidth="1"/>
    <col min="36" max="36" width="4.53515625" style="2" bestFit="1" customWidth="1"/>
    <col min="37" max="37" width="4.84375" style="3" bestFit="1" customWidth="1"/>
    <col min="38" max="38" width="6.84375" style="2" customWidth="1"/>
    <col min="39" max="39" width="9.3046875" style="1" bestFit="1" customWidth="1"/>
    <col min="40" max="40" width="9.4609375" style="2" bestFit="1" customWidth="1"/>
    <col min="41" max="41" width="8" style="2" bestFit="1" customWidth="1"/>
    <col min="42" max="42" width="7.23046875" style="2" bestFit="1" customWidth="1"/>
    <col min="43" max="43" width="10.53515625" style="2" bestFit="1" customWidth="1"/>
    <col min="44" max="44" width="7.69140625" style="2" bestFit="1" customWidth="1"/>
    <col min="45" max="45" width="4.53515625" style="2" bestFit="1" customWidth="1"/>
    <col min="46" max="46" width="4.84375" style="3" customWidth="1"/>
    <col min="47" max="47" width="6.84375" customWidth="1"/>
    <col min="48" max="48" width="6.84375" hidden="1"/>
    <col min="49" max="49" width="10.07421875" bestFit="1" customWidth="1"/>
    <col min="50" max="50" width="8.23046875" bestFit="1" customWidth="1"/>
    <col min="51" max="51" width="5.4609375" bestFit="1" customWidth="1"/>
    <col min="52" max="52" width="5.84375" hidden="1" customWidth="1"/>
    <col min="53" max="53" width="17.69140625" hidden="1" customWidth="1"/>
    <col min="54" max="54" width="9.84375" hidden="1" customWidth="1"/>
    <col min="55" max="55" width="7.69140625" hidden="1" customWidth="1"/>
    <col min="56" max="56" width="6.84375" hidden="1" customWidth="1"/>
    <col min="57" max="57" width="5.84375" hidden="1" customWidth="1"/>
    <col min="58" max="58" width="20.84375" hidden="1" customWidth="1"/>
    <col min="59" max="59" width="17.69140625" hidden="1" customWidth="1"/>
    <col min="60" max="60" width="8.69140625" hidden="1" customWidth="1"/>
    <col min="61" max="61" width="7.69140625" hidden="1" customWidth="1"/>
    <col min="62" max="62" width="6.84375" hidden="1" customWidth="1"/>
    <col min="63" max="63" width="20.84375" hidden="1" customWidth="1"/>
    <col min="64" max="64" width="7.07421875" hidden="1" customWidth="1"/>
    <col min="65" max="65" width="4.07421875" hidden="1" customWidth="1"/>
    <col min="66" max="66" width="4.4609375" hidden="1" customWidth="1"/>
    <col min="67" max="67" width="6.84375" hidden="1" customWidth="1"/>
    <col min="68" max="69" width="8.69140625" hidden="1" customWidth="1"/>
    <col min="70" max="70" width="7.69140625" hidden="1" customWidth="1"/>
    <col min="71" max="71" width="6.84375" hidden="1" customWidth="1"/>
    <col min="72" max="72" width="9.84375" hidden="1" customWidth="1"/>
    <col min="73" max="73" width="7.07421875" hidden="1" customWidth="1"/>
    <col min="74" max="74" width="4.07421875" hidden="1" customWidth="1"/>
    <col min="75" max="75" width="4.4609375" hidden="1" customWidth="1"/>
    <col min="76" max="76" width="6.84375" hidden="1" customWidth="1"/>
    <col min="77" max="77" width="8.69140625" hidden="1" customWidth="1"/>
    <col min="78" max="78" width="7.53515625" hidden="1" customWidth="1"/>
    <col min="79" max="79" width="5.07421875" hidden="1" customWidth="1"/>
    <col min="80" max="16384" width="9.07421875" hidden="1"/>
  </cols>
  <sheetData>
    <row r="1" spans="1:51" ht="15" thickBot="1" x14ac:dyDescent="0.45">
      <c r="A1" s="55" t="s">
        <v>2</v>
      </c>
      <c r="B1" s="55" t="s">
        <v>0</v>
      </c>
      <c r="C1" s="55" t="s">
        <v>7</v>
      </c>
      <c r="D1" s="55" t="s">
        <v>3</v>
      </c>
      <c r="E1" s="55" t="s">
        <v>4</v>
      </c>
      <c r="F1" s="56" t="s">
        <v>53</v>
      </c>
      <c r="G1" s="55" t="s">
        <v>1</v>
      </c>
      <c r="H1" s="55" t="s">
        <v>51</v>
      </c>
      <c r="I1" s="55" t="s">
        <v>41</v>
      </c>
      <c r="J1" s="55" t="s">
        <v>42</v>
      </c>
      <c r="K1" s="55" t="s">
        <v>24</v>
      </c>
      <c r="L1" s="55" t="s">
        <v>34</v>
      </c>
      <c r="M1" s="55" t="s">
        <v>5</v>
      </c>
      <c r="N1" s="55" t="s">
        <v>6</v>
      </c>
      <c r="O1" s="55" t="s">
        <v>47</v>
      </c>
      <c r="Q1" t="s">
        <v>10</v>
      </c>
      <c r="S1" s="6" t="s">
        <v>11</v>
      </c>
      <c r="T1" s="6" t="s">
        <v>12</v>
      </c>
      <c r="U1" s="39"/>
      <c r="V1" s="6" t="s">
        <v>7</v>
      </c>
      <c r="W1" s="39"/>
      <c r="X1" s="7" t="s">
        <v>7</v>
      </c>
      <c r="Y1" s="8" t="s">
        <v>45</v>
      </c>
      <c r="Z1" s="8" t="s">
        <v>41</v>
      </c>
      <c r="AA1" s="9" t="s">
        <v>42</v>
      </c>
      <c r="AB1" s="39"/>
      <c r="AC1" s="7" t="s">
        <v>23</v>
      </c>
      <c r="AD1" s="8" t="s">
        <v>1</v>
      </c>
      <c r="AE1" s="8" t="s">
        <v>51</v>
      </c>
      <c r="AF1" s="8" t="s">
        <v>41</v>
      </c>
      <c r="AG1" s="8" t="s">
        <v>42</v>
      </c>
      <c r="AH1" s="8" t="s">
        <v>24</v>
      </c>
      <c r="AI1" s="8" t="s">
        <v>34</v>
      </c>
      <c r="AJ1" s="8" t="s">
        <v>5</v>
      </c>
      <c r="AK1" s="9" t="s">
        <v>6</v>
      </c>
      <c r="AL1" s="39"/>
      <c r="AM1" s="7" t="s">
        <v>1</v>
      </c>
      <c r="AN1" s="8" t="s">
        <v>51</v>
      </c>
      <c r="AO1" s="8" t="s">
        <v>41</v>
      </c>
      <c r="AP1" s="8" t="s">
        <v>42</v>
      </c>
      <c r="AQ1" s="8" t="s">
        <v>24</v>
      </c>
      <c r="AR1" s="8" t="s">
        <v>34</v>
      </c>
      <c r="AS1" s="8" t="s">
        <v>5</v>
      </c>
      <c r="AT1" s="9" t="s">
        <v>6</v>
      </c>
      <c r="AW1" t="s">
        <v>16</v>
      </c>
      <c r="AX1" t="s">
        <v>28</v>
      </c>
      <c r="AY1" t="s">
        <v>15</v>
      </c>
    </row>
    <row r="2" spans="1:51" x14ac:dyDescent="0.4">
      <c r="A2" s="55">
        <v>1</v>
      </c>
      <c r="B2" s="55" t="s">
        <v>82</v>
      </c>
      <c r="C2" s="55" t="s">
        <v>83</v>
      </c>
      <c r="D2" s="55">
        <v>2024</v>
      </c>
      <c r="E2" s="55">
        <v>2025</v>
      </c>
      <c r="F2" s="55">
        <v>1</v>
      </c>
      <c r="G2" s="55" t="str">
        <f>CONCATENATE(B2," (",D2," - ",E2,")")</f>
        <v>CCCA (2024 - 2025)</v>
      </c>
      <c r="H2" s="55">
        <v>0</v>
      </c>
      <c r="I2" s="55">
        <v>24</v>
      </c>
      <c r="J2" s="55">
        <v>24</v>
      </c>
      <c r="K2" s="55" t="s">
        <v>84</v>
      </c>
      <c r="M2" s="55">
        <v>12</v>
      </c>
      <c r="N2" s="55">
        <v>12</v>
      </c>
      <c r="O2" s="55">
        <f>LEN(K2)</f>
        <v>37</v>
      </c>
      <c r="Q2">
        <f>COUNTA(A:A)</f>
        <v>556</v>
      </c>
      <c r="S2" s="5" t="str" cm="1">
        <f t="array" ref="S2:S69">_xlfn.UNIQUE(_xlfn._xlws.FILTER($B$2:INDEX($B:$B,$Q$2),($E$2:INDEX($E:$E,$Q$2)&gt;='START HERE'!C8)))</f>
        <v>CCCA</v>
      </c>
      <c r="T2" s="5" t="str" cm="1">
        <f t="array" ref="T2:T55">_xlfn.UNIQUE(_xlfn._xlws.FILTER($C$2:INDEX($C:$C,$Q$2),($E$2:INDEX($E:$E,$Q$2)&gt;='START HERE'!C8)))</f>
        <v>Graduate Certificate in Cross-Cultural Analysis</v>
      </c>
      <c r="V2" s="5" t="str" cm="1">
        <f t="array" ref="V2">IF(OR('START HERE'!$C$6="",'START HERE'!$C$7="",'START HERE'!$C$10="",'START HERE'!$C$8=""),"We need the above info first",IFERROR(_xlfn.UNIQUE(_xlfn._xlws.FILTER($G$2:INDEX($G:$G,$Q$2),($C$2:INDEX($C:$C,$Q$2)='START HERE'!$C$10)*($E$2:INDEX($E:$E,$Q$2)&gt;='START HERE'!$C$8))),"I can't find a Year/Degree match"))</f>
        <v>We need the above info first</v>
      </c>
      <c r="X2" s="1" cm="1">
        <f t="array" ref="X2:AA2">_xlfn.UNIQUE(_xlfn._xlws.FILTER($G:$J,($G:$G='START HERE'!$C$11),""))</f>
        <v>0</v>
      </c>
      <c r="Y2" s="2">
        <v>0</v>
      </c>
      <c r="Z2" s="2">
        <v>0</v>
      </c>
      <c r="AA2" s="3">
        <v>0</v>
      </c>
      <c r="AC2" s="1" t="str" cm="1">
        <f t="array" ref="AC2">IFERROR(_xlfn.UNIQUE(_xlfn._xlws.FILTER($K$2:INDEX($K:$K,$Q$2),($K$2:INDEX($K:$K,$Q$2)&lt;&gt;"Electives")*($G$2:INDEX($G:$G,$Q$2)='START HERE'!$C$11)*($L$2:INDEX($L:$L,$Q$2)=""))),"")</f>
        <v/>
      </c>
      <c r="AD2" s="2" t="str" cm="1">
        <f t="array" ref="AD2">IFERROR(_xlfn.UNIQUE(_xlfn._xlws.FILTER($G$2:INDEX($N:$N,$Q$2),($K$2:INDEX($K:$K,$Q$2)&lt;&gt;"Electives")*($G$2:INDEX($G:$G,$Q$2)=X2)*($L$2:INDEX($L:$L,$Q$2)=""))),"")</f>
        <v/>
      </c>
      <c r="AM2" s="1" t="str" cm="1">
        <f t="array" ref="AM2">IFERROR(_xlfn.UNIQUE(_xlfn._xlws.FILTER($G$2:INDEX($N:$N,$Q$2),($K$2:INDEX($K:$K,$Q$2)&lt;&gt;"Electives")*($G$2:INDEX($G:$G,$Q$2)=X2)*($L$2:INDEX($L:$L,$Q$2)&lt;&gt;""))),"")</f>
        <v/>
      </c>
      <c r="AW2" t="s">
        <v>319</v>
      </c>
      <c r="AX2" t="s">
        <v>29</v>
      </c>
      <c r="AY2">
        <v>0</v>
      </c>
    </row>
    <row r="3" spans="1:51" x14ac:dyDescent="0.4">
      <c r="A3" s="55">
        <v>2</v>
      </c>
      <c r="B3" s="55" t="s">
        <v>82</v>
      </c>
      <c r="C3" s="55" t="s">
        <v>83</v>
      </c>
      <c r="D3" s="55">
        <v>2024</v>
      </c>
      <c r="E3" s="55">
        <v>2025</v>
      </c>
      <c r="F3" s="55">
        <v>2</v>
      </c>
      <c r="G3" s="55" t="str">
        <f>CONCATENATE(B3," (",D3," - ",E3,")")</f>
        <v>CCCA (2024 - 2025)</v>
      </c>
      <c r="H3" s="55">
        <v>0</v>
      </c>
      <c r="I3" s="55">
        <v>24</v>
      </c>
      <c r="J3" s="55">
        <v>24</v>
      </c>
      <c r="K3" s="55" t="s">
        <v>85</v>
      </c>
      <c r="M3" s="55">
        <v>12</v>
      </c>
      <c r="N3" s="55">
        <v>12</v>
      </c>
      <c r="O3" s="55">
        <f>LEN(K3)</f>
        <v>30</v>
      </c>
      <c r="S3" s="5" t="str">
        <v>CRARC</v>
      </c>
      <c r="T3" s="5" t="str">
        <v>Graduate Certificate in the Repatriation of Ancestral Remains and Cultural Objects</v>
      </c>
      <c r="AW3" t="s">
        <v>17</v>
      </c>
      <c r="AX3" t="s">
        <v>39</v>
      </c>
      <c r="AY3">
        <v>6</v>
      </c>
    </row>
    <row r="4" spans="1:51" x14ac:dyDescent="0.4">
      <c r="A4" s="55">
        <v>3</v>
      </c>
      <c r="B4" s="55" t="s">
        <v>86</v>
      </c>
      <c r="C4" s="55" t="s">
        <v>87</v>
      </c>
      <c r="D4" s="55">
        <v>2024</v>
      </c>
      <c r="E4" s="55">
        <v>2025</v>
      </c>
      <c r="F4" s="55">
        <v>1</v>
      </c>
      <c r="G4" s="55" t="str">
        <f>CONCATENATE(B4," (",D4," - ",E4,")")</f>
        <v>CRARC (2024 - 2025)</v>
      </c>
      <c r="H4" s="55">
        <v>0</v>
      </c>
      <c r="I4" s="55">
        <v>24</v>
      </c>
      <c r="J4" s="55">
        <v>24</v>
      </c>
      <c r="K4" s="55" t="s">
        <v>88</v>
      </c>
      <c r="M4" s="55">
        <v>6</v>
      </c>
      <c r="N4" s="55">
        <v>6</v>
      </c>
      <c r="O4" s="55">
        <f>LEN(K4)</f>
        <v>21</v>
      </c>
      <c r="S4" s="5" t="str">
        <v>CAAPD</v>
      </c>
      <c r="T4" s="5" t="str">
        <v>Graduate Certificate of Applied Anthropology and Participatory Development</v>
      </c>
      <c r="AW4" t="s">
        <v>20</v>
      </c>
      <c r="AX4" t="s">
        <v>30</v>
      </c>
      <c r="AY4">
        <v>12</v>
      </c>
    </row>
    <row r="5" spans="1:51" x14ac:dyDescent="0.4">
      <c r="A5" s="55">
        <v>4</v>
      </c>
      <c r="B5" s="55" t="s">
        <v>86</v>
      </c>
      <c r="C5" s="55" t="s">
        <v>87</v>
      </c>
      <c r="D5" s="55">
        <v>2024</v>
      </c>
      <c r="E5" s="55">
        <v>2025</v>
      </c>
      <c r="F5" s="55">
        <v>2</v>
      </c>
      <c r="G5" s="55" t="str">
        <f>CONCATENATE(B5," (",D5," - ",E5,")")</f>
        <v>CRARC (2024 - 2025)</v>
      </c>
      <c r="H5" s="55">
        <v>0</v>
      </c>
      <c r="I5" s="55">
        <v>24</v>
      </c>
      <c r="J5" s="55">
        <v>24</v>
      </c>
      <c r="K5" s="55" t="s">
        <v>89</v>
      </c>
      <c r="M5" s="55">
        <v>18</v>
      </c>
      <c r="N5" s="55">
        <v>18</v>
      </c>
      <c r="O5" s="55">
        <f>LEN(K5)</f>
        <v>22</v>
      </c>
      <c r="S5" s="5" t="str">
        <v>CDEMO</v>
      </c>
      <c r="T5" s="5" t="str">
        <v>Graduate Certificate of Demography</v>
      </c>
      <c r="AW5" t="s">
        <v>19</v>
      </c>
      <c r="AX5" t="s">
        <v>31</v>
      </c>
      <c r="AY5">
        <v>18</v>
      </c>
    </row>
    <row r="6" spans="1:51" x14ac:dyDescent="0.4">
      <c r="A6" s="55">
        <v>5</v>
      </c>
      <c r="B6" s="55" t="s">
        <v>90</v>
      </c>
      <c r="C6" s="55" t="s">
        <v>91</v>
      </c>
      <c r="D6" s="55">
        <v>2021</v>
      </c>
      <c r="E6" s="55">
        <v>2022</v>
      </c>
      <c r="F6" s="55">
        <v>1</v>
      </c>
      <c r="G6" s="55" t="str">
        <f>CONCATENATE(B6," (",D6," - ",E6,")")</f>
        <v>CAAPD (2021 - 2022)</v>
      </c>
      <c r="H6" s="55">
        <v>0</v>
      </c>
      <c r="I6" s="55">
        <v>24</v>
      </c>
      <c r="J6" s="55">
        <v>24</v>
      </c>
      <c r="K6" s="55" t="s">
        <v>92</v>
      </c>
      <c r="M6" s="55">
        <v>12</v>
      </c>
      <c r="N6" s="55">
        <v>18</v>
      </c>
      <c r="O6" s="55">
        <f>LEN(K6)</f>
        <v>24</v>
      </c>
      <c r="S6" s="5" t="str">
        <v>CLING</v>
      </c>
      <c r="T6" s="5" t="str">
        <v>Graduate Certificate of General and Applied Linguistics</v>
      </c>
      <c r="AW6" t="s">
        <v>18</v>
      </c>
      <c r="AX6" t="s">
        <v>40</v>
      </c>
      <c r="AY6">
        <v>24</v>
      </c>
    </row>
    <row r="7" spans="1:51" x14ac:dyDescent="0.4">
      <c r="A7" s="55">
        <v>6</v>
      </c>
      <c r="B7" s="55" t="s">
        <v>90</v>
      </c>
      <c r="C7" s="55" t="s">
        <v>91</v>
      </c>
      <c r="D7" s="55">
        <v>2021</v>
      </c>
      <c r="E7" s="55">
        <v>2022</v>
      </c>
      <c r="F7" s="55">
        <v>2</v>
      </c>
      <c r="G7" s="55" t="str">
        <f>CONCATENATE(B7," (",D7," - ",E7,")")</f>
        <v>CAAPD (2021 - 2022)</v>
      </c>
      <c r="H7" s="55">
        <v>0</v>
      </c>
      <c r="I7" s="55">
        <v>24</v>
      </c>
      <c r="J7" s="55">
        <v>24</v>
      </c>
      <c r="K7" s="55" t="s">
        <v>93</v>
      </c>
      <c r="M7" s="55">
        <v>6</v>
      </c>
      <c r="N7" s="55">
        <v>12</v>
      </c>
      <c r="O7" s="55">
        <f>LEN(K7)</f>
        <v>20</v>
      </c>
      <c r="S7" s="5" t="str">
        <v>CMECA</v>
      </c>
      <c r="T7" s="5" t="str">
        <v>Graduate Certificate of Middle Eastern and Central Asian Studies</v>
      </c>
      <c r="AW7" t="s">
        <v>21</v>
      </c>
      <c r="AX7" t="s">
        <v>32</v>
      </c>
      <c r="AY7">
        <v>36</v>
      </c>
    </row>
    <row r="8" spans="1:51" x14ac:dyDescent="0.4">
      <c r="A8" s="55">
        <v>7</v>
      </c>
      <c r="B8" s="55" t="s">
        <v>94</v>
      </c>
      <c r="C8" s="55" t="s">
        <v>95</v>
      </c>
      <c r="D8" s="55">
        <v>2022</v>
      </c>
      <c r="E8" s="55">
        <v>2025</v>
      </c>
      <c r="F8" s="55">
        <v>1</v>
      </c>
      <c r="G8" s="55" t="str">
        <f>CONCATENATE(B8," (",D8," - ",E8,")")</f>
        <v>CDEMO (2022 - 2025)</v>
      </c>
      <c r="H8" s="55">
        <v>0</v>
      </c>
      <c r="I8" s="55">
        <v>24</v>
      </c>
      <c r="J8" s="55">
        <v>24</v>
      </c>
      <c r="K8" s="55" t="s">
        <v>96</v>
      </c>
      <c r="M8" s="55">
        <v>12</v>
      </c>
      <c r="N8" s="55">
        <v>12</v>
      </c>
      <c r="O8" s="55">
        <f>LEN(K8)</f>
        <v>21</v>
      </c>
      <c r="S8" s="5" t="str">
        <v>CMUHS</v>
      </c>
      <c r="T8" s="5" t="str">
        <v>Graduate Certificate of Museum and Heritage Studies</v>
      </c>
      <c r="AY8">
        <v>48</v>
      </c>
    </row>
    <row r="9" spans="1:51" x14ac:dyDescent="0.4">
      <c r="A9" s="55">
        <v>8</v>
      </c>
      <c r="B9" s="55" t="s">
        <v>94</v>
      </c>
      <c r="C9" s="55" t="s">
        <v>95</v>
      </c>
      <c r="D9" s="55">
        <v>2022</v>
      </c>
      <c r="E9" s="55">
        <v>2025</v>
      </c>
      <c r="F9" s="55">
        <v>2</v>
      </c>
      <c r="G9" s="55" t="str">
        <f>CONCATENATE(B9," (",D9," - ",E9,")")</f>
        <v>CDEMO (2022 - 2025)</v>
      </c>
      <c r="H9" s="55">
        <v>0</v>
      </c>
      <c r="I9" s="55">
        <v>24</v>
      </c>
      <c r="J9" s="55">
        <v>24</v>
      </c>
      <c r="K9" s="55" t="s">
        <v>97</v>
      </c>
      <c r="M9" s="55">
        <v>12</v>
      </c>
      <c r="N9" s="55">
        <v>12</v>
      </c>
      <c r="O9" s="55">
        <f>LEN(K9)</f>
        <v>21</v>
      </c>
      <c r="S9" s="5" t="str">
        <v>CSRES</v>
      </c>
      <c r="T9" s="5" t="str">
        <v>Graduate Certificate of Social Research</v>
      </c>
    </row>
    <row r="10" spans="1:51" x14ac:dyDescent="0.4">
      <c r="A10" s="55">
        <v>9</v>
      </c>
      <c r="B10" s="55" t="s">
        <v>94</v>
      </c>
      <c r="C10" s="55" t="s">
        <v>95</v>
      </c>
      <c r="D10" s="55">
        <v>2022</v>
      </c>
      <c r="E10" s="55">
        <v>2025</v>
      </c>
      <c r="F10" s="55">
        <v>3</v>
      </c>
      <c r="G10" s="55" t="str">
        <f>CONCATENATE(B10," (",D10," - ",E10,")")</f>
        <v>CDEMO (2022 - 2025)</v>
      </c>
      <c r="H10" s="55">
        <v>0</v>
      </c>
      <c r="I10" s="55">
        <v>24</v>
      </c>
      <c r="J10" s="55">
        <v>24</v>
      </c>
      <c r="K10" s="55" t="s">
        <v>89</v>
      </c>
      <c r="M10" s="55">
        <v>12</v>
      </c>
      <c r="N10" s="55">
        <v>12</v>
      </c>
      <c r="O10" s="55">
        <f>LEN(K10)</f>
        <v>22</v>
      </c>
      <c r="S10" s="5" t="str">
        <v>MANTH</v>
      </c>
      <c r="T10" s="5" t="str">
        <v>Master of Anthropology</v>
      </c>
    </row>
    <row r="11" spans="1:51" x14ac:dyDescent="0.4">
      <c r="A11" s="55">
        <v>10</v>
      </c>
      <c r="B11" s="55" t="s">
        <v>98</v>
      </c>
      <c r="C11" s="55" t="s">
        <v>99</v>
      </c>
      <c r="D11" s="55">
        <v>2021</v>
      </c>
      <c r="E11" s="55">
        <v>2022</v>
      </c>
      <c r="F11" s="55">
        <v>1</v>
      </c>
      <c r="G11" s="55" t="str">
        <f>CONCATENATE(B11," (",D11," - ",E11,")")</f>
        <v>CLING (2021 - 2022)</v>
      </c>
      <c r="H11" s="55">
        <v>0</v>
      </c>
      <c r="I11" s="55">
        <v>24</v>
      </c>
      <c r="J11" s="55">
        <v>24</v>
      </c>
      <c r="K11" s="55" t="s">
        <v>100</v>
      </c>
      <c r="M11" s="55">
        <v>6</v>
      </c>
      <c r="N11" s="55">
        <v>12</v>
      </c>
      <c r="O11" s="55">
        <f>LEN(K11)</f>
        <v>16</v>
      </c>
      <c r="S11" s="5" t="str">
        <v>MANTP</v>
      </c>
      <c r="T11" s="5" t="str">
        <v>Master of Anthropology (Advanced)</v>
      </c>
    </row>
    <row r="12" spans="1:51" x14ac:dyDescent="0.4">
      <c r="A12" s="55">
        <v>11</v>
      </c>
      <c r="B12" s="55" t="s">
        <v>98</v>
      </c>
      <c r="C12" s="55" t="s">
        <v>99</v>
      </c>
      <c r="D12" s="55">
        <v>2021</v>
      </c>
      <c r="E12" s="55">
        <v>2022</v>
      </c>
      <c r="F12" s="55">
        <v>2</v>
      </c>
      <c r="G12" s="55" t="str">
        <f>CONCATENATE(B12," (",D12," - ",E12,")")</f>
        <v>CLING (2021 - 2022)</v>
      </c>
      <c r="H12" s="55">
        <v>0</v>
      </c>
      <c r="I12" s="55">
        <v>24</v>
      </c>
      <c r="J12" s="55">
        <v>24</v>
      </c>
      <c r="K12" s="55" t="s">
        <v>101</v>
      </c>
      <c r="M12" s="55">
        <v>12</v>
      </c>
      <c r="N12" s="55">
        <v>18</v>
      </c>
      <c r="O12" s="55">
        <f>LEN(K12)</f>
        <v>13</v>
      </c>
      <c r="S12" s="5" t="str">
        <v>VANTH</v>
      </c>
      <c r="T12" s="5" t="str">
        <v>Master of Anthropology and Planetary Futures</v>
      </c>
    </row>
    <row r="13" spans="1:51" x14ac:dyDescent="0.4">
      <c r="A13" s="55">
        <v>12</v>
      </c>
      <c r="B13" s="55" t="s">
        <v>98</v>
      </c>
      <c r="C13" s="55" t="s">
        <v>99</v>
      </c>
      <c r="D13" s="55">
        <v>2023</v>
      </c>
      <c r="E13" s="55">
        <v>2025</v>
      </c>
      <c r="F13" s="55">
        <v>1</v>
      </c>
      <c r="G13" s="55" t="str">
        <f>CONCATENATE(B13," (",D13," - ",E13,")")</f>
        <v>CLING (2023 - 2025)</v>
      </c>
      <c r="H13" s="55">
        <v>0</v>
      </c>
      <c r="I13" s="55">
        <v>24</v>
      </c>
      <c r="J13" s="55">
        <v>24</v>
      </c>
      <c r="K13" s="55" t="s">
        <v>100</v>
      </c>
      <c r="M13" s="55">
        <v>6</v>
      </c>
      <c r="N13" s="55">
        <v>12</v>
      </c>
      <c r="O13" s="55">
        <f>LEN(K13)</f>
        <v>16</v>
      </c>
      <c r="S13" s="5" t="str">
        <v>VANTP</v>
      </c>
      <c r="T13" s="5" t="str">
        <v>Master of Anthropology and Planetary Futures (Advanced)</v>
      </c>
    </row>
    <row r="14" spans="1:51" x14ac:dyDescent="0.4">
      <c r="A14" s="55">
        <v>13</v>
      </c>
      <c r="B14" s="55" t="s">
        <v>98</v>
      </c>
      <c r="C14" s="55" t="s">
        <v>99</v>
      </c>
      <c r="D14" s="55">
        <v>2023</v>
      </c>
      <c r="E14" s="55">
        <v>2025</v>
      </c>
      <c r="F14" s="55">
        <v>2</v>
      </c>
      <c r="G14" s="55" t="str">
        <f>CONCATENATE(B14," (",D14," - ",E14,")")</f>
        <v>CLING (2023 - 2025)</v>
      </c>
      <c r="H14" s="55">
        <v>0</v>
      </c>
      <c r="I14" s="55">
        <v>24</v>
      </c>
      <c r="J14" s="55">
        <v>24</v>
      </c>
      <c r="K14" s="55" t="s">
        <v>101</v>
      </c>
      <c r="M14" s="55">
        <v>6</v>
      </c>
      <c r="N14" s="55">
        <v>18</v>
      </c>
      <c r="O14" s="55">
        <f>LEN(K14)</f>
        <v>13</v>
      </c>
      <c r="S14" s="5" t="str">
        <v>MAPF</v>
      </c>
      <c r="T14" s="5" t="str">
        <v>Master of Applied Anthropology and Development</v>
      </c>
    </row>
    <row r="15" spans="1:51" x14ac:dyDescent="0.4">
      <c r="A15" s="55">
        <v>14</v>
      </c>
      <c r="B15" s="55" t="s">
        <v>98</v>
      </c>
      <c r="C15" s="55" t="s">
        <v>99</v>
      </c>
      <c r="D15" s="55">
        <v>2023</v>
      </c>
      <c r="E15" s="55">
        <v>2025</v>
      </c>
      <c r="F15" s="55">
        <v>3</v>
      </c>
      <c r="G15" s="55" t="str">
        <f>CONCATENATE(B15," (",D15," - ",E15,")")</f>
        <v>CLING (2023 - 2025)</v>
      </c>
      <c r="H15" s="55">
        <v>0</v>
      </c>
      <c r="I15" s="55">
        <v>24</v>
      </c>
      <c r="J15" s="55">
        <v>24</v>
      </c>
      <c r="K15" s="55" t="s">
        <v>102</v>
      </c>
      <c r="M15" s="55">
        <v>0</v>
      </c>
      <c r="N15" s="55">
        <v>6</v>
      </c>
      <c r="O15" s="55">
        <f>LEN(K15)</f>
        <v>15</v>
      </c>
      <c r="S15" s="5" t="str">
        <v>VAPF</v>
      </c>
      <c r="T15" s="5" t="str">
        <v>Master of Applied Anthropology and Development (Advanced)</v>
      </c>
    </row>
    <row r="16" spans="1:51" x14ac:dyDescent="0.4">
      <c r="A16" s="55">
        <v>15</v>
      </c>
      <c r="B16" s="4" t="s">
        <v>98</v>
      </c>
      <c r="C16" s="4" t="s">
        <v>99</v>
      </c>
      <c r="D16" s="4">
        <v>2023</v>
      </c>
      <c r="E16" s="4">
        <v>2025</v>
      </c>
      <c r="F16" s="4" t="s">
        <v>43</v>
      </c>
      <c r="G16" s="4" t="str">
        <f>CONCATENATE(B16," (",D16," - ",E16,")")</f>
        <v>CLING (2023 - 2025)</v>
      </c>
      <c r="H16" s="4">
        <v>0</v>
      </c>
      <c r="I16" s="4">
        <v>24</v>
      </c>
      <c r="J16" s="4">
        <v>24</v>
      </c>
      <c r="K16" s="4" t="s">
        <v>103</v>
      </c>
      <c r="L16" s="4" t="s">
        <v>35</v>
      </c>
      <c r="M16" s="4" t="s">
        <v>38</v>
      </c>
      <c r="N16" s="4" t="s">
        <v>38</v>
      </c>
      <c r="O16" s="4">
        <f>LEN(K16)</f>
        <v>46</v>
      </c>
      <c r="S16" s="5" t="str">
        <v>MAAAD</v>
      </c>
      <c r="T16" s="5" t="str">
        <v>Master of Applied Anthropology and Participatory Development</v>
      </c>
    </row>
    <row r="17" spans="1:20" x14ac:dyDescent="0.4">
      <c r="A17" s="55">
        <v>16</v>
      </c>
      <c r="B17" s="55" t="s">
        <v>104</v>
      </c>
      <c r="C17" s="55" t="s">
        <v>105</v>
      </c>
      <c r="D17" s="55">
        <v>2022</v>
      </c>
      <c r="E17" s="55">
        <v>2025</v>
      </c>
      <c r="F17" s="55">
        <v>1</v>
      </c>
      <c r="G17" s="55" t="str">
        <f>CONCATENATE(B17," (",D17," - ",E17,")")</f>
        <v>CMECA (2022 - 2025)</v>
      </c>
      <c r="H17" s="55">
        <v>0</v>
      </c>
      <c r="I17" s="55">
        <v>24</v>
      </c>
      <c r="J17" s="55">
        <v>24</v>
      </c>
      <c r="K17" s="55" t="s">
        <v>106</v>
      </c>
      <c r="M17" s="55">
        <v>24</v>
      </c>
      <c r="N17" s="55">
        <v>24</v>
      </c>
      <c r="O17" s="55">
        <f>LEN(K17)</f>
        <v>17</v>
      </c>
      <c r="S17" s="5" t="str">
        <v>VAAAD</v>
      </c>
      <c r="T17" s="5" t="str">
        <v>Master of Applied Anthropology and Participatory Development (Advanced)</v>
      </c>
    </row>
    <row r="18" spans="1:20" x14ac:dyDescent="0.4">
      <c r="A18" s="55">
        <v>17</v>
      </c>
      <c r="B18" s="55" t="s">
        <v>107</v>
      </c>
      <c r="C18" s="55" t="s">
        <v>108</v>
      </c>
      <c r="D18" s="55">
        <v>2021</v>
      </c>
      <c r="E18" s="55">
        <v>2025</v>
      </c>
      <c r="F18" s="55">
        <v>1</v>
      </c>
      <c r="G18" s="55" t="str">
        <f>CONCATENATE(B18," (",D18," - ",E18,")")</f>
        <v>CMUHS (2021 - 2025)</v>
      </c>
      <c r="H18" s="55">
        <v>0</v>
      </c>
      <c r="I18" s="55">
        <v>24</v>
      </c>
      <c r="J18" s="55">
        <v>24</v>
      </c>
      <c r="K18" s="55" t="s">
        <v>109</v>
      </c>
      <c r="M18" s="55">
        <v>6</v>
      </c>
      <c r="N18" s="55">
        <v>6</v>
      </c>
      <c r="O18" s="55">
        <f>LEN(K18)</f>
        <v>21</v>
      </c>
      <c r="S18" s="5" t="str">
        <v>MAAPD</v>
      </c>
      <c r="T18" s="5" t="str">
        <v>Master of Applied Anthropology and Participatory Development (Online)</v>
      </c>
    </row>
    <row r="19" spans="1:20" x14ac:dyDescent="0.4">
      <c r="A19" s="55">
        <v>18</v>
      </c>
      <c r="B19" s="55" t="s">
        <v>107</v>
      </c>
      <c r="C19" s="55" t="s">
        <v>108</v>
      </c>
      <c r="D19" s="55">
        <v>2021</v>
      </c>
      <c r="E19" s="55">
        <v>2025</v>
      </c>
      <c r="F19" s="55">
        <v>2</v>
      </c>
      <c r="G19" s="55" t="str">
        <f>CONCATENATE(B19," (",D19," - ",E19,")")</f>
        <v>CMUHS (2021 - 2025)</v>
      </c>
      <c r="H19" s="55">
        <v>0</v>
      </c>
      <c r="I19" s="55">
        <v>24</v>
      </c>
      <c r="J19" s="55">
        <v>24</v>
      </c>
      <c r="K19" s="55" t="s">
        <v>110</v>
      </c>
      <c r="M19" s="55">
        <v>6</v>
      </c>
      <c r="N19" s="55">
        <v>6</v>
      </c>
      <c r="O19" s="55">
        <f>LEN(K19)</f>
        <v>21</v>
      </c>
      <c r="S19" s="5" t="str">
        <v>VAAPD</v>
      </c>
      <c r="T19" s="5" t="str">
        <v>Master of Applied Anthropology and Participatory Development (Online) (Advanced)</v>
      </c>
    </row>
    <row r="20" spans="1:20" x14ac:dyDescent="0.4">
      <c r="A20" s="55">
        <v>19</v>
      </c>
      <c r="B20" s="55" t="s">
        <v>107</v>
      </c>
      <c r="C20" s="55" t="s">
        <v>108</v>
      </c>
      <c r="D20" s="55">
        <v>2021</v>
      </c>
      <c r="E20" s="55">
        <v>2025</v>
      </c>
      <c r="F20" s="55">
        <v>3</v>
      </c>
      <c r="G20" s="55" t="str">
        <f>CONCATENATE(B20," (",D20," - ",E20,")")</f>
        <v>CMUHS (2021 - 2025)</v>
      </c>
      <c r="H20" s="55">
        <v>0</v>
      </c>
      <c r="I20" s="55">
        <v>24</v>
      </c>
      <c r="J20" s="55">
        <v>24</v>
      </c>
      <c r="K20" s="55" t="s">
        <v>111</v>
      </c>
      <c r="M20" s="55">
        <v>6</v>
      </c>
      <c r="N20" s="55">
        <v>6</v>
      </c>
      <c r="O20" s="55">
        <f>LEN(K20)</f>
        <v>21</v>
      </c>
      <c r="S20" s="5" t="str">
        <v>MAAOL</v>
      </c>
      <c r="T20" s="5" t="str">
        <v>Master of Applied Criminology</v>
      </c>
    </row>
    <row r="21" spans="1:20" x14ac:dyDescent="0.4">
      <c r="A21" s="55">
        <v>20</v>
      </c>
      <c r="B21" s="55" t="s">
        <v>107</v>
      </c>
      <c r="C21" s="55" t="s">
        <v>108</v>
      </c>
      <c r="D21" s="55">
        <v>2021</v>
      </c>
      <c r="E21" s="55">
        <v>2025</v>
      </c>
      <c r="F21" s="55">
        <v>4</v>
      </c>
      <c r="G21" s="55" t="str">
        <f>CONCATENATE(B21," (",D21," - ",E21,")")</f>
        <v>CMUHS (2021 - 2025)</v>
      </c>
      <c r="H21" s="55">
        <v>0</v>
      </c>
      <c r="I21" s="55">
        <v>24</v>
      </c>
      <c r="J21" s="55">
        <v>24</v>
      </c>
      <c r="K21" s="55" t="s">
        <v>112</v>
      </c>
      <c r="M21" s="55">
        <v>6</v>
      </c>
      <c r="N21" s="55">
        <v>6</v>
      </c>
      <c r="O21" s="55">
        <f>LEN(K21)</f>
        <v>21</v>
      </c>
      <c r="S21" s="5" t="str">
        <v>MAAPO</v>
      </c>
      <c r="T21" s="5" t="str">
        <v>Master of Archaeological and Evolutionary Science</v>
      </c>
    </row>
    <row r="22" spans="1:20" x14ac:dyDescent="0.4">
      <c r="A22" s="55">
        <v>21</v>
      </c>
      <c r="B22" s="55" t="s">
        <v>113</v>
      </c>
      <c r="C22" s="55" t="s">
        <v>114</v>
      </c>
      <c r="D22" s="55">
        <v>2021</v>
      </c>
      <c r="E22" s="55">
        <v>2022</v>
      </c>
      <c r="F22" s="55">
        <v>1</v>
      </c>
      <c r="G22" s="55" t="str">
        <f>CONCATENATE(B22," (",D22," - ",E22,")")</f>
        <v>CSRES (2021 - 2022)</v>
      </c>
      <c r="H22" s="55">
        <v>0</v>
      </c>
      <c r="I22" s="55">
        <v>24</v>
      </c>
      <c r="J22" s="55">
        <v>24</v>
      </c>
      <c r="K22" s="55" t="s">
        <v>115</v>
      </c>
      <c r="M22" s="55">
        <v>6</v>
      </c>
      <c r="N22" s="55">
        <v>6</v>
      </c>
      <c r="O22" s="55">
        <f>LEN(K22)</f>
        <v>21</v>
      </c>
      <c r="S22" s="5" t="str">
        <v>VAAOL</v>
      </c>
      <c r="T22" s="5" t="str">
        <v>Master of Archaeological and Evolutionary Science (Advanced)</v>
      </c>
    </row>
    <row r="23" spans="1:20" x14ac:dyDescent="0.4">
      <c r="A23" s="55">
        <v>22</v>
      </c>
      <c r="B23" s="55" t="s">
        <v>113</v>
      </c>
      <c r="C23" s="55" t="s">
        <v>114</v>
      </c>
      <c r="D23" s="55">
        <v>2021</v>
      </c>
      <c r="E23" s="55">
        <v>2022</v>
      </c>
      <c r="F23" s="55">
        <v>2</v>
      </c>
      <c r="G23" s="55" t="str">
        <f>CONCATENATE(B23," (",D23," - ",E23,")")</f>
        <v>CSRES (2021 - 2022)</v>
      </c>
      <c r="H23" s="55">
        <v>0</v>
      </c>
      <c r="I23" s="55">
        <v>24</v>
      </c>
      <c r="J23" s="55">
        <v>24</v>
      </c>
      <c r="K23" s="55" t="s">
        <v>116</v>
      </c>
      <c r="M23" s="55">
        <v>6</v>
      </c>
      <c r="N23" s="55">
        <v>6</v>
      </c>
      <c r="O23" s="55">
        <f>LEN(K23)</f>
        <v>21</v>
      </c>
      <c r="S23" s="5" t="str">
        <v>VAAPO</v>
      </c>
      <c r="T23" s="5" t="str">
        <v>Master of Archaeological Science</v>
      </c>
    </row>
    <row r="24" spans="1:20" x14ac:dyDescent="0.4">
      <c r="A24" s="55">
        <v>23</v>
      </c>
      <c r="B24" s="55" t="s">
        <v>113</v>
      </c>
      <c r="C24" s="55" t="s">
        <v>114</v>
      </c>
      <c r="D24" s="55">
        <v>2021</v>
      </c>
      <c r="E24" s="55">
        <v>2022</v>
      </c>
      <c r="F24" s="55">
        <v>3</v>
      </c>
      <c r="G24" s="55" t="str">
        <f>CONCATENATE(B24," (",D24," - ",E24,")")</f>
        <v>CSRES (2021 - 2022)</v>
      </c>
      <c r="H24" s="55">
        <v>0</v>
      </c>
      <c r="I24" s="55">
        <v>24</v>
      </c>
      <c r="J24" s="55">
        <v>24</v>
      </c>
      <c r="K24" s="55" t="s">
        <v>117</v>
      </c>
      <c r="M24" s="55">
        <v>6</v>
      </c>
      <c r="N24" s="55">
        <v>6</v>
      </c>
      <c r="O24" s="55">
        <f>LEN(K24)</f>
        <v>21</v>
      </c>
      <c r="S24" s="5" t="str">
        <v>MACRI</v>
      </c>
      <c r="T24" s="5" t="str">
        <v>Master of Archaeological Science (Advanced)</v>
      </c>
    </row>
    <row r="25" spans="1:20" x14ac:dyDescent="0.4">
      <c r="A25" s="55">
        <v>24</v>
      </c>
      <c r="B25" s="55" t="s">
        <v>113</v>
      </c>
      <c r="C25" s="55" t="s">
        <v>114</v>
      </c>
      <c r="D25" s="55">
        <v>2021</v>
      </c>
      <c r="E25" s="55">
        <v>2022</v>
      </c>
      <c r="F25" s="55">
        <v>4</v>
      </c>
      <c r="G25" s="55" t="str">
        <f>CONCATENATE(B25," (",D25," - ",E25,")")</f>
        <v>CSRES (2021 - 2022)</v>
      </c>
      <c r="H25" s="55">
        <v>0</v>
      </c>
      <c r="I25" s="55">
        <v>24</v>
      </c>
      <c r="J25" s="55">
        <v>24</v>
      </c>
      <c r="K25" s="55" t="s">
        <v>118</v>
      </c>
      <c r="M25" s="55">
        <v>6</v>
      </c>
      <c r="N25" s="55">
        <v>6</v>
      </c>
      <c r="O25" s="55">
        <f>LEN(K25)</f>
        <v>21</v>
      </c>
      <c r="S25" s="5" t="str">
        <v>MAESC</v>
      </c>
      <c r="T25" s="5" t="str">
        <v>Master of Art History and Curatorial Studies</v>
      </c>
    </row>
    <row r="26" spans="1:20" x14ac:dyDescent="0.4">
      <c r="A26" s="55">
        <v>25</v>
      </c>
      <c r="B26" s="55" t="s">
        <v>113</v>
      </c>
      <c r="C26" s="55" t="s">
        <v>114</v>
      </c>
      <c r="D26" s="55">
        <v>2023</v>
      </c>
      <c r="E26" s="55">
        <v>2025</v>
      </c>
      <c r="F26" s="55">
        <v>1</v>
      </c>
      <c r="G26" s="55" t="str">
        <f>CONCATENATE(B26," (",D26," - ",E26,")")</f>
        <v>CSRES (2023 - 2025)</v>
      </c>
      <c r="H26" s="55">
        <v>0</v>
      </c>
      <c r="I26" s="55">
        <v>24</v>
      </c>
      <c r="J26" s="55">
        <v>24</v>
      </c>
      <c r="K26" s="55" t="s">
        <v>117</v>
      </c>
      <c r="M26" s="55">
        <v>6</v>
      </c>
      <c r="N26" s="55">
        <v>6</v>
      </c>
      <c r="O26" s="55">
        <f>LEN(K26)</f>
        <v>21</v>
      </c>
      <c r="S26" s="5" t="str">
        <v>VAESC</v>
      </c>
      <c r="T26" s="5" t="str">
        <v>Master of Art History and Curatorial Studies (Advanced)</v>
      </c>
    </row>
    <row r="27" spans="1:20" x14ac:dyDescent="0.4">
      <c r="A27" s="55">
        <v>26</v>
      </c>
      <c r="B27" s="55" t="s">
        <v>113</v>
      </c>
      <c r="C27" s="55" t="s">
        <v>114</v>
      </c>
      <c r="D27" s="55">
        <v>2023</v>
      </c>
      <c r="E27" s="55">
        <v>2025</v>
      </c>
      <c r="F27" s="55">
        <v>2</v>
      </c>
      <c r="G27" s="55" t="str">
        <f>CONCATENATE(B27," (",D27," - ",E27,")")</f>
        <v>CSRES (2023 - 2025)</v>
      </c>
      <c r="H27" s="55">
        <v>0</v>
      </c>
      <c r="I27" s="55">
        <v>24</v>
      </c>
      <c r="J27" s="55">
        <v>24</v>
      </c>
      <c r="K27" s="55" t="s">
        <v>118</v>
      </c>
      <c r="M27" s="55">
        <v>6</v>
      </c>
      <c r="N27" s="55">
        <v>6</v>
      </c>
      <c r="O27" s="55">
        <f>LEN(K27)</f>
        <v>21</v>
      </c>
      <c r="S27" s="5" t="str">
        <v>MARSC</v>
      </c>
      <c r="T27" s="5" t="str">
        <v>Master of Classical Studies</v>
      </c>
    </row>
    <row r="28" spans="1:20" x14ac:dyDescent="0.4">
      <c r="A28" s="55">
        <v>27</v>
      </c>
      <c r="B28" s="55" t="s">
        <v>113</v>
      </c>
      <c r="C28" s="55" t="s">
        <v>114</v>
      </c>
      <c r="D28" s="55">
        <v>2023</v>
      </c>
      <c r="E28" s="55">
        <v>2025</v>
      </c>
      <c r="F28" s="55">
        <v>3</v>
      </c>
      <c r="G28" s="55" t="str">
        <f>CONCATENATE(B28," (",D28," - ",E28,")")</f>
        <v>CSRES (2023 - 2025)</v>
      </c>
      <c r="H28" s="55">
        <v>0</v>
      </c>
      <c r="I28" s="55">
        <v>24</v>
      </c>
      <c r="J28" s="55">
        <v>24</v>
      </c>
      <c r="K28" s="55" t="s">
        <v>89</v>
      </c>
      <c r="M28" s="55">
        <v>12</v>
      </c>
      <c r="N28" s="55">
        <v>12</v>
      </c>
      <c r="O28" s="55">
        <f>LEN(K28)</f>
        <v>22</v>
      </c>
      <c r="S28" s="5" t="str">
        <v>VARSC</v>
      </c>
      <c r="T28" s="5" t="str">
        <v>Master of Classical Studies (Advanced)</v>
      </c>
    </row>
    <row r="29" spans="1:20" x14ac:dyDescent="0.4">
      <c r="A29" s="55">
        <v>28</v>
      </c>
      <c r="B29" s="55" t="s">
        <v>119</v>
      </c>
      <c r="C29" s="55" t="s">
        <v>120</v>
      </c>
      <c r="D29" s="55">
        <v>2019</v>
      </c>
      <c r="E29" s="55">
        <v>2021</v>
      </c>
      <c r="F29" s="55">
        <v>1</v>
      </c>
      <c r="G29" s="55" t="str">
        <f>CONCATENATE(B29," (",D29," - ",E29,")")</f>
        <v>MANTH (2019 - 2021)</v>
      </c>
      <c r="H29" s="55">
        <v>0</v>
      </c>
      <c r="I29" s="55">
        <v>72</v>
      </c>
      <c r="J29" s="55">
        <v>96</v>
      </c>
      <c r="K29" s="55" t="s">
        <v>121</v>
      </c>
      <c r="M29" s="55">
        <v>6</v>
      </c>
      <c r="N29" s="55">
        <v>12</v>
      </c>
      <c r="O29" s="55">
        <f>LEN(K29)</f>
        <v>24</v>
      </c>
      <c r="S29" s="5" t="str">
        <v>MAHCS</v>
      </c>
      <c r="T29" s="5" t="str">
        <v>Master of Contemporary Art Practices</v>
      </c>
    </row>
    <row r="30" spans="1:20" x14ac:dyDescent="0.4">
      <c r="A30" s="55">
        <v>29</v>
      </c>
      <c r="B30" s="55" t="s">
        <v>119</v>
      </c>
      <c r="C30" s="55" t="s">
        <v>120</v>
      </c>
      <c r="D30" s="55">
        <v>2019</v>
      </c>
      <c r="E30" s="55">
        <v>2021</v>
      </c>
      <c r="F30" s="55">
        <v>2</v>
      </c>
      <c r="G30" s="55" t="str">
        <f>CONCATENATE(B30," (",D30," - ",E30,")")</f>
        <v>MANTH (2019 - 2021)</v>
      </c>
      <c r="H30" s="55">
        <v>0</v>
      </c>
      <c r="I30" s="55">
        <v>72</v>
      </c>
      <c r="J30" s="55">
        <v>96</v>
      </c>
      <c r="K30" s="55" t="s">
        <v>122</v>
      </c>
      <c r="M30" s="55">
        <v>0</v>
      </c>
      <c r="N30" s="55">
        <v>18</v>
      </c>
      <c r="O30" s="55">
        <f>LEN(K30)</f>
        <v>22</v>
      </c>
      <c r="S30" s="5" t="str">
        <v>MAHST</v>
      </c>
      <c r="T30" s="5" t="str">
        <v>Master of Contemporary Art Practices (Advanced)</v>
      </c>
    </row>
    <row r="31" spans="1:20" x14ac:dyDescent="0.4">
      <c r="A31" s="55">
        <v>30</v>
      </c>
      <c r="B31" s="55" t="s">
        <v>119</v>
      </c>
      <c r="C31" s="55" t="s">
        <v>120</v>
      </c>
      <c r="D31" s="55">
        <v>2019</v>
      </c>
      <c r="E31" s="55">
        <v>2021</v>
      </c>
      <c r="F31" s="55">
        <v>3</v>
      </c>
      <c r="G31" s="55" t="str">
        <f>CONCATENATE(B31," (",D31," - ",E31,")")</f>
        <v>MANTH (2019 - 2021)</v>
      </c>
      <c r="H31" s="55">
        <v>0</v>
      </c>
      <c r="I31" s="55">
        <v>72</v>
      </c>
      <c r="J31" s="55">
        <v>96</v>
      </c>
      <c r="K31" s="55" t="s">
        <v>123</v>
      </c>
      <c r="M31" s="55">
        <v>24</v>
      </c>
      <c r="N31" s="55">
        <v>24</v>
      </c>
      <c r="O31" s="55">
        <f>LEN(K31)</f>
        <v>20</v>
      </c>
      <c r="S31" s="5" t="str">
        <v>VAHCS</v>
      </c>
      <c r="T31" s="5" t="str">
        <v>Master of Contemporary Practices in Art and Design</v>
      </c>
    </row>
    <row r="32" spans="1:20" x14ac:dyDescent="0.4">
      <c r="A32" s="55">
        <v>31</v>
      </c>
      <c r="B32" s="55" t="s">
        <v>119</v>
      </c>
      <c r="C32" s="55" t="s">
        <v>120</v>
      </c>
      <c r="D32" s="55">
        <v>2019</v>
      </c>
      <c r="E32" s="55">
        <v>2021</v>
      </c>
      <c r="F32" s="55">
        <v>4</v>
      </c>
      <c r="G32" s="55" t="str">
        <f>CONCATENATE(B32," (",D32," - ",E32,")")</f>
        <v>MANTH (2019 - 2021)</v>
      </c>
      <c r="H32" s="55">
        <v>0</v>
      </c>
      <c r="I32" s="55">
        <v>72</v>
      </c>
      <c r="J32" s="55">
        <v>96</v>
      </c>
      <c r="K32" s="55" t="s">
        <v>124</v>
      </c>
      <c r="M32" s="55">
        <v>0</v>
      </c>
      <c r="N32" s="55">
        <v>24</v>
      </c>
      <c r="O32" s="55">
        <f>LEN(K32)</f>
        <v>20</v>
      </c>
      <c r="S32" s="5" t="str">
        <v>VAHST</v>
      </c>
      <c r="T32" s="5" t="str">
        <v>Master of Contemporary Practices in Art and Design (Advanced)</v>
      </c>
    </row>
    <row r="33" spans="1:20" x14ac:dyDescent="0.4">
      <c r="A33" s="55">
        <v>32</v>
      </c>
      <c r="B33" s="55" t="s">
        <v>119</v>
      </c>
      <c r="C33" s="55" t="s">
        <v>120</v>
      </c>
      <c r="D33" s="55">
        <v>2019</v>
      </c>
      <c r="E33" s="55">
        <v>2021</v>
      </c>
      <c r="F33" s="55">
        <v>5</v>
      </c>
      <c r="G33" s="55" t="str">
        <f>CONCATENATE(B33," (",D33," - ",E33,")")</f>
        <v>MANTH (2019 - 2021)</v>
      </c>
      <c r="H33" s="55">
        <v>0</v>
      </c>
      <c r="I33" s="55">
        <v>72</v>
      </c>
      <c r="J33" s="55">
        <v>96</v>
      </c>
      <c r="K33" s="55" t="s">
        <v>125</v>
      </c>
      <c r="M33" s="55">
        <v>0</v>
      </c>
      <c r="N33" s="55">
        <v>24</v>
      </c>
      <c r="O33" s="55">
        <f>LEN(K33)</f>
        <v>20</v>
      </c>
      <c r="S33" s="5" t="str">
        <v>MCLAS</v>
      </c>
      <c r="T33" s="5" t="str">
        <v>Master of Culture, Health and Medicine</v>
      </c>
    </row>
    <row r="34" spans="1:20" x14ac:dyDescent="0.4">
      <c r="A34" s="55">
        <v>33</v>
      </c>
      <c r="B34" s="2" t="s">
        <v>119</v>
      </c>
      <c r="C34" s="2" t="s">
        <v>120</v>
      </c>
      <c r="D34" s="2">
        <v>2019</v>
      </c>
      <c r="E34" s="2">
        <v>2021</v>
      </c>
      <c r="F34" s="2" t="s">
        <v>52</v>
      </c>
      <c r="G34" s="2" t="str">
        <f>CONCATENATE(B34," (",D34," - ",E34,")")</f>
        <v>MANTH (2019 - 2021)</v>
      </c>
      <c r="H34" s="2">
        <v>0</v>
      </c>
      <c r="I34" s="2">
        <v>72</v>
      </c>
      <c r="J34" s="2">
        <v>96</v>
      </c>
      <c r="K34" s="2" t="s">
        <v>25</v>
      </c>
      <c r="L34" s="2"/>
      <c r="M34" s="2">
        <v>24</v>
      </c>
      <c r="N34" s="2">
        <v>24</v>
      </c>
      <c r="O34" s="2">
        <f>LEN(K34)</f>
        <v>9</v>
      </c>
      <c r="S34" s="5" t="str">
        <v>VCLAS</v>
      </c>
      <c r="T34" s="5" t="str">
        <v>Master of Culture, Health and Medicine (Advanced)</v>
      </c>
    </row>
    <row r="35" spans="1:20" x14ac:dyDescent="0.4">
      <c r="A35" s="55">
        <v>34</v>
      </c>
      <c r="B35" s="4" t="s">
        <v>119</v>
      </c>
      <c r="C35" s="4" t="s">
        <v>120</v>
      </c>
      <c r="D35" s="4">
        <v>2019</v>
      </c>
      <c r="E35" s="4">
        <v>2021</v>
      </c>
      <c r="F35" s="4" t="s">
        <v>43</v>
      </c>
      <c r="G35" s="4" t="str">
        <f>CONCATENATE(B35," (",D35," - ",E35,")")</f>
        <v>MANTH (2019 - 2021)</v>
      </c>
      <c r="H35" s="4">
        <v>0</v>
      </c>
      <c r="I35" s="4">
        <v>72</v>
      </c>
      <c r="J35" s="4">
        <v>96</v>
      </c>
      <c r="K35" s="4" t="s">
        <v>103</v>
      </c>
      <c r="L35" s="4" t="s">
        <v>35</v>
      </c>
      <c r="M35" s="4" t="s">
        <v>38</v>
      </c>
      <c r="N35" s="4" t="s">
        <v>38</v>
      </c>
      <c r="O35" s="4">
        <f>LEN(K35)</f>
        <v>46</v>
      </c>
      <c r="S35" s="5" t="str">
        <v>MCAP</v>
      </c>
      <c r="T35" s="5" t="str">
        <v>Master of Demography</v>
      </c>
    </row>
    <row r="36" spans="1:20" x14ac:dyDescent="0.4">
      <c r="A36" s="55">
        <v>35</v>
      </c>
      <c r="B36" s="55" t="s">
        <v>129</v>
      </c>
      <c r="C36" s="55" t="s">
        <v>120</v>
      </c>
      <c r="D36" s="55">
        <v>2022</v>
      </c>
      <c r="E36" s="55">
        <v>2023</v>
      </c>
      <c r="F36" s="55">
        <v>1</v>
      </c>
      <c r="G36" s="55" t="str">
        <f>CONCATENATE(B36," (",D36," - ",E36,")")</f>
        <v>MANTP (2022 - 2023)</v>
      </c>
      <c r="H36" s="55">
        <v>0</v>
      </c>
      <c r="I36" s="55">
        <v>48</v>
      </c>
      <c r="J36" s="55">
        <v>48</v>
      </c>
      <c r="K36" s="55" t="s">
        <v>130</v>
      </c>
      <c r="M36" s="55">
        <v>6</v>
      </c>
      <c r="N36" s="55">
        <v>6</v>
      </c>
      <c r="O36" s="55">
        <f>LEN(K36)</f>
        <v>21</v>
      </c>
      <c r="S36" s="5" t="str">
        <v>VCAP</v>
      </c>
      <c r="T36" s="5" t="str">
        <v>Master of Demography (Advanced)</v>
      </c>
    </row>
    <row r="37" spans="1:20" x14ac:dyDescent="0.4">
      <c r="A37" s="55">
        <v>36</v>
      </c>
      <c r="B37" s="55" t="s">
        <v>129</v>
      </c>
      <c r="C37" s="55" t="s">
        <v>120</v>
      </c>
      <c r="D37" s="55">
        <v>2022</v>
      </c>
      <c r="E37" s="55">
        <v>2023</v>
      </c>
      <c r="F37" s="55">
        <v>2</v>
      </c>
      <c r="G37" s="55" t="str">
        <f>CONCATENATE(B37," (",D37," - ",E37,")")</f>
        <v>MANTP (2022 - 2023)</v>
      </c>
      <c r="H37" s="55">
        <v>0</v>
      </c>
      <c r="I37" s="55">
        <v>48</v>
      </c>
      <c r="J37" s="55">
        <v>48</v>
      </c>
      <c r="K37" s="55" t="s">
        <v>131</v>
      </c>
      <c r="M37" s="55">
        <v>12</v>
      </c>
      <c r="N37" s="55">
        <v>12</v>
      </c>
      <c r="O37" s="55">
        <f>LEN(K37)</f>
        <v>21</v>
      </c>
      <c r="S37" s="5" t="str">
        <v>MCPAD</v>
      </c>
      <c r="T37" s="5" t="str">
        <v>Master of Digital Humanities</v>
      </c>
    </row>
    <row r="38" spans="1:20" x14ac:dyDescent="0.4">
      <c r="A38" s="55">
        <v>37</v>
      </c>
      <c r="B38" s="55" t="s">
        <v>129</v>
      </c>
      <c r="C38" s="55" t="s">
        <v>120</v>
      </c>
      <c r="D38" s="55">
        <v>2022</v>
      </c>
      <c r="E38" s="55">
        <v>2023</v>
      </c>
      <c r="F38" s="55">
        <v>3</v>
      </c>
      <c r="G38" s="55" t="str">
        <f>CONCATENATE(B38," (",D38," - ",E38,")")</f>
        <v>MANTP (2022 - 2023)</v>
      </c>
      <c r="H38" s="55">
        <v>0</v>
      </c>
      <c r="I38" s="55">
        <v>48</v>
      </c>
      <c r="J38" s="55">
        <v>48</v>
      </c>
      <c r="K38" s="55" t="s">
        <v>132</v>
      </c>
      <c r="M38" s="55">
        <v>6</v>
      </c>
      <c r="N38" s="55">
        <v>6</v>
      </c>
      <c r="O38" s="55">
        <f>LEN(K38)</f>
        <v>29</v>
      </c>
      <c r="S38" s="5" t="str">
        <v>VCPAD</v>
      </c>
      <c r="T38" s="5" t="str">
        <v>Master of Digital Humanities and Public Culture</v>
      </c>
    </row>
    <row r="39" spans="1:20" x14ac:dyDescent="0.4">
      <c r="A39" s="55">
        <v>38</v>
      </c>
      <c r="B39" s="55" t="s">
        <v>129</v>
      </c>
      <c r="C39" s="55" t="s">
        <v>120</v>
      </c>
      <c r="D39" s="55">
        <v>2022</v>
      </c>
      <c r="E39" s="55">
        <v>2023</v>
      </c>
      <c r="F39" s="55">
        <v>4</v>
      </c>
      <c r="G39" s="55" t="str">
        <f>CONCATENATE(B39," (",D39," - ",E39,")")</f>
        <v>MANTP (2022 - 2023)</v>
      </c>
      <c r="H39" s="55">
        <v>0</v>
      </c>
      <c r="I39" s="55">
        <v>48</v>
      </c>
      <c r="J39" s="55">
        <v>48</v>
      </c>
      <c r="K39" s="55" t="s">
        <v>133</v>
      </c>
      <c r="M39" s="55">
        <v>12</v>
      </c>
      <c r="N39" s="55">
        <v>24</v>
      </c>
      <c r="O39" s="55">
        <f>LEN(K39)</f>
        <v>37</v>
      </c>
      <c r="S39" s="5" t="str">
        <v>MCHAM</v>
      </c>
      <c r="T39" s="5" t="str">
        <v>Master of Digital Humanities and Public Culture (Advanced)</v>
      </c>
    </row>
    <row r="40" spans="1:20" x14ac:dyDescent="0.4">
      <c r="A40" s="55">
        <v>39</v>
      </c>
      <c r="B40" s="55" t="s">
        <v>129</v>
      </c>
      <c r="C40" s="55" t="s">
        <v>120</v>
      </c>
      <c r="D40" s="55">
        <v>2022</v>
      </c>
      <c r="E40" s="55">
        <v>2023</v>
      </c>
      <c r="F40" s="55">
        <v>5</v>
      </c>
      <c r="G40" s="55" t="str">
        <f>CONCATENATE(B40," (",D40," - ",E40,")")</f>
        <v>MANTP (2022 - 2023)</v>
      </c>
      <c r="H40" s="55">
        <v>0</v>
      </c>
      <c r="I40" s="55">
        <v>48</v>
      </c>
      <c r="J40" s="55">
        <v>48</v>
      </c>
      <c r="K40" s="55" t="s">
        <v>125</v>
      </c>
      <c r="M40" s="55">
        <v>0</v>
      </c>
      <c r="N40" s="55">
        <v>12</v>
      </c>
      <c r="O40" s="55">
        <f>LEN(K40)</f>
        <v>20</v>
      </c>
      <c r="S40" s="5" t="str">
        <v>VCHAM</v>
      </c>
      <c r="T40" s="5" t="str">
        <v>Master of General and Applied Linguistics</v>
      </c>
    </row>
    <row r="41" spans="1:20" x14ac:dyDescent="0.4">
      <c r="A41" s="55">
        <v>40</v>
      </c>
      <c r="B41" s="4" t="s">
        <v>129</v>
      </c>
      <c r="C41" s="4" t="s">
        <v>120</v>
      </c>
      <c r="D41" s="4">
        <v>2022</v>
      </c>
      <c r="E41" s="4">
        <v>2023</v>
      </c>
      <c r="F41" s="4" t="s">
        <v>43</v>
      </c>
      <c r="G41" s="4" t="str">
        <f>CONCATENATE(B41," (",D41," - ",E41,")")</f>
        <v>MANTP (2022 - 2023)</v>
      </c>
      <c r="H41" s="4">
        <v>0</v>
      </c>
      <c r="I41" s="4">
        <v>48</v>
      </c>
      <c r="J41" s="4">
        <v>48</v>
      </c>
      <c r="K41" s="4" t="s">
        <v>103</v>
      </c>
      <c r="L41" s="4" t="s">
        <v>35</v>
      </c>
      <c r="M41" s="4" t="s">
        <v>38</v>
      </c>
      <c r="N41" s="4" t="s">
        <v>38</v>
      </c>
      <c r="O41" s="4">
        <f>LEN(K41)</f>
        <v>46</v>
      </c>
      <c r="S41" s="5" t="str">
        <v>MDEMO</v>
      </c>
      <c r="T41" s="5" t="str">
        <v>Master of General and Applied Linguistics (Advanced)</v>
      </c>
    </row>
    <row r="42" spans="1:20" x14ac:dyDescent="0.4">
      <c r="A42" s="55">
        <v>41</v>
      </c>
      <c r="B42" s="55" t="s">
        <v>126</v>
      </c>
      <c r="C42" s="55" t="s">
        <v>127</v>
      </c>
      <c r="D42" s="55">
        <v>2019</v>
      </c>
      <c r="E42" s="55">
        <v>2021</v>
      </c>
      <c r="F42" s="55">
        <v>1</v>
      </c>
      <c r="G42" s="55" t="str">
        <f>CONCATENATE(B42," (",D42," - ",E42,")")</f>
        <v>VANTH (2019 - 2021)</v>
      </c>
      <c r="H42" s="55">
        <v>0</v>
      </c>
      <c r="I42" s="55">
        <v>96</v>
      </c>
      <c r="J42" s="55">
        <v>96</v>
      </c>
      <c r="K42" s="55" t="s">
        <v>121</v>
      </c>
      <c r="M42" s="55">
        <v>6</v>
      </c>
      <c r="N42" s="55">
        <v>12</v>
      </c>
      <c r="O42" s="55">
        <f>LEN(K42)</f>
        <v>24</v>
      </c>
      <c r="S42" s="5" t="str">
        <v>VDEMO</v>
      </c>
      <c r="T42" s="5" t="str">
        <v>Master of Globalisation</v>
      </c>
    </row>
    <row r="43" spans="1:20" x14ac:dyDescent="0.4">
      <c r="A43" s="55">
        <v>42</v>
      </c>
      <c r="B43" s="55" t="s">
        <v>126</v>
      </c>
      <c r="C43" s="55" t="s">
        <v>127</v>
      </c>
      <c r="D43" s="55">
        <v>2019</v>
      </c>
      <c r="E43" s="55">
        <v>2021</v>
      </c>
      <c r="F43" s="55">
        <v>2</v>
      </c>
      <c r="G43" s="55" t="str">
        <f>CONCATENATE(B43," (",D43," - ",E43,")")</f>
        <v>VANTH (2019 - 2021)</v>
      </c>
      <c r="H43" s="55">
        <v>0</v>
      </c>
      <c r="I43" s="55">
        <v>96</v>
      </c>
      <c r="J43" s="55">
        <v>96</v>
      </c>
      <c r="K43" s="55" t="s">
        <v>122</v>
      </c>
      <c r="M43" s="55">
        <v>0</v>
      </c>
      <c r="N43" s="55">
        <v>18</v>
      </c>
      <c r="O43" s="55">
        <f>LEN(K43)</f>
        <v>22</v>
      </c>
      <c r="S43" s="5" t="str">
        <v>MDIHU</v>
      </c>
      <c r="T43" s="5" t="str">
        <v>Master of Globalisation (Advanced)</v>
      </c>
    </row>
    <row r="44" spans="1:20" x14ac:dyDescent="0.4">
      <c r="A44" s="55">
        <v>43</v>
      </c>
      <c r="B44" s="55" t="s">
        <v>126</v>
      </c>
      <c r="C44" s="55" t="s">
        <v>127</v>
      </c>
      <c r="D44" s="55">
        <v>2019</v>
      </c>
      <c r="E44" s="55">
        <v>2021</v>
      </c>
      <c r="F44" s="55">
        <v>3</v>
      </c>
      <c r="G44" s="55" t="str">
        <f>CONCATENATE(B44," (",D44," - ",E44,")")</f>
        <v>VANTH (2019 - 2021)</v>
      </c>
      <c r="H44" s="55">
        <v>0</v>
      </c>
      <c r="I44" s="55">
        <v>96</v>
      </c>
      <c r="J44" s="55">
        <v>96</v>
      </c>
      <c r="K44" s="55" t="s">
        <v>123</v>
      </c>
      <c r="M44" s="55">
        <v>24</v>
      </c>
      <c r="N44" s="55">
        <v>24</v>
      </c>
      <c r="O44" s="55">
        <f>LEN(K44)</f>
        <v>20</v>
      </c>
      <c r="S44" s="5" t="str">
        <v>MDHPC</v>
      </c>
      <c r="T44" s="5" t="str">
        <v>Master of History</v>
      </c>
    </row>
    <row r="45" spans="1:20" x14ac:dyDescent="0.4">
      <c r="A45" s="55">
        <v>44</v>
      </c>
      <c r="B45" s="55" t="s">
        <v>126</v>
      </c>
      <c r="C45" s="55" t="s">
        <v>127</v>
      </c>
      <c r="D45" s="55">
        <v>2019</v>
      </c>
      <c r="E45" s="55">
        <v>2021</v>
      </c>
      <c r="F45" s="55">
        <v>4</v>
      </c>
      <c r="G45" s="55" t="str">
        <f>CONCATENATE(B45," (",D45," - ",E45,")")</f>
        <v>VANTH (2019 - 2021)</v>
      </c>
      <c r="H45" s="55">
        <v>0</v>
      </c>
      <c r="I45" s="55">
        <v>96</v>
      </c>
      <c r="J45" s="55">
        <v>96</v>
      </c>
      <c r="K45" s="55" t="s">
        <v>124</v>
      </c>
      <c r="M45" s="55">
        <v>0</v>
      </c>
      <c r="N45" s="55">
        <v>24</v>
      </c>
      <c r="O45" s="55">
        <f>LEN(K45)</f>
        <v>20</v>
      </c>
      <c r="S45" s="5" t="str">
        <v>MDHPU</v>
      </c>
      <c r="T45" s="5" t="str">
        <v>Master of History (Advanced)</v>
      </c>
    </row>
    <row r="46" spans="1:20" x14ac:dyDescent="0.4">
      <c r="A46" s="55">
        <v>45</v>
      </c>
      <c r="B46" s="55" t="s">
        <v>126</v>
      </c>
      <c r="C46" s="55" t="s">
        <v>127</v>
      </c>
      <c r="D46" s="55">
        <v>2019</v>
      </c>
      <c r="E46" s="55">
        <v>2021</v>
      </c>
      <c r="F46" s="55">
        <v>5</v>
      </c>
      <c r="G46" s="55" t="str">
        <f>CONCATENATE(B46," (",D46," - ",E46,")")</f>
        <v>VANTH (2019 - 2021)</v>
      </c>
      <c r="H46" s="55">
        <v>0</v>
      </c>
      <c r="I46" s="55">
        <v>96</v>
      </c>
      <c r="J46" s="55">
        <v>96</v>
      </c>
      <c r="K46" s="55" t="s">
        <v>125</v>
      </c>
      <c r="M46" s="55">
        <v>0</v>
      </c>
      <c r="N46" s="55">
        <v>24</v>
      </c>
      <c r="O46" s="55">
        <f>LEN(K46)</f>
        <v>20</v>
      </c>
      <c r="S46" s="5" t="str">
        <v>VDHPC</v>
      </c>
      <c r="T46" s="5" t="str">
        <v>Master of Middle Eastern and Central Asian Studies</v>
      </c>
    </row>
    <row r="47" spans="1:20" x14ac:dyDescent="0.4">
      <c r="A47" s="55">
        <v>46</v>
      </c>
      <c r="B47" s="55" t="s">
        <v>126</v>
      </c>
      <c r="C47" s="55" t="s">
        <v>127</v>
      </c>
      <c r="D47" s="55">
        <v>2019</v>
      </c>
      <c r="E47" s="55">
        <v>2021</v>
      </c>
      <c r="F47" s="55">
        <v>6</v>
      </c>
      <c r="G47" s="55" t="str">
        <f>CONCATENATE(B47," (",D47," - ",E47,")")</f>
        <v>VANTH (2019 - 2021)</v>
      </c>
      <c r="H47" s="55">
        <v>0</v>
      </c>
      <c r="I47" s="55">
        <v>96</v>
      </c>
      <c r="J47" s="55">
        <v>96</v>
      </c>
      <c r="K47" s="55" t="s">
        <v>128</v>
      </c>
      <c r="M47" s="55">
        <v>24</v>
      </c>
      <c r="N47" s="55">
        <v>24</v>
      </c>
      <c r="O47" s="55">
        <f>LEN(K47)</f>
        <v>6</v>
      </c>
      <c r="S47" s="5" t="str">
        <v>VDHPU</v>
      </c>
      <c r="T47" s="5" t="str">
        <v>Master of Middle Eastern and Central Asian Studies (Advanced)</v>
      </c>
    </row>
    <row r="48" spans="1:20" x14ac:dyDescent="0.4">
      <c r="A48" s="55">
        <v>47</v>
      </c>
      <c r="B48" s="4" t="s">
        <v>126</v>
      </c>
      <c r="C48" s="4" t="s">
        <v>127</v>
      </c>
      <c r="D48" s="4">
        <v>2019</v>
      </c>
      <c r="E48" s="4">
        <v>2021</v>
      </c>
      <c r="F48" s="4" t="s">
        <v>43</v>
      </c>
      <c r="G48" s="4" t="str">
        <f>CONCATENATE(B48," (",D48," - ",E48,")")</f>
        <v>VANTH (2019 - 2021)</v>
      </c>
      <c r="H48" s="4">
        <v>0</v>
      </c>
      <c r="I48" s="4">
        <v>96</v>
      </c>
      <c r="J48" s="4">
        <v>96</v>
      </c>
      <c r="K48" s="4" t="s">
        <v>103</v>
      </c>
      <c r="L48" s="4" t="s">
        <v>35</v>
      </c>
      <c r="M48" s="4" t="s">
        <v>38</v>
      </c>
      <c r="N48" s="4" t="s">
        <v>38</v>
      </c>
      <c r="O48" s="4">
        <f>LEN(K48)</f>
        <v>46</v>
      </c>
      <c r="S48" s="5" t="str">
        <v>MLING</v>
      </c>
      <c r="T48" s="5" t="str">
        <v>Master of Museum and Heritage Studies</v>
      </c>
    </row>
    <row r="49" spans="1:20" x14ac:dyDescent="0.4">
      <c r="A49" s="55">
        <v>48</v>
      </c>
      <c r="B49" s="55" t="s">
        <v>134</v>
      </c>
      <c r="C49" s="55" t="s">
        <v>127</v>
      </c>
      <c r="D49" s="55">
        <v>2022</v>
      </c>
      <c r="E49" s="55">
        <v>2023</v>
      </c>
      <c r="F49" s="55">
        <v>1</v>
      </c>
      <c r="G49" s="55" t="str">
        <f>CONCATENATE(B49," (",D49," - ",E49,")")</f>
        <v>VANTP (2022 - 2023)</v>
      </c>
      <c r="H49" s="55">
        <v>0</v>
      </c>
      <c r="I49" s="55">
        <v>72</v>
      </c>
      <c r="J49" s="55">
        <v>72</v>
      </c>
      <c r="K49" s="55" t="s">
        <v>130</v>
      </c>
      <c r="M49" s="55">
        <v>6</v>
      </c>
      <c r="N49" s="55">
        <v>6</v>
      </c>
      <c r="O49" s="55">
        <f>LEN(K49)</f>
        <v>21</v>
      </c>
      <c r="S49" s="5" t="str">
        <v>MGAL</v>
      </c>
      <c r="T49" s="5" t="str">
        <v>Master of Museums and Heritage Studies (Advanced)</v>
      </c>
    </row>
    <row r="50" spans="1:20" x14ac:dyDescent="0.4">
      <c r="A50" s="55">
        <v>49</v>
      </c>
      <c r="B50" s="55" t="s">
        <v>134</v>
      </c>
      <c r="C50" s="55" t="s">
        <v>127</v>
      </c>
      <c r="D50" s="55">
        <v>2022</v>
      </c>
      <c r="E50" s="55">
        <v>2023</v>
      </c>
      <c r="F50" s="55">
        <v>2</v>
      </c>
      <c r="G50" s="55" t="str">
        <f>CONCATENATE(B50," (",D50," - ",E50,")")</f>
        <v>VANTP (2022 - 2023)</v>
      </c>
      <c r="H50" s="55">
        <v>0</v>
      </c>
      <c r="I50" s="55">
        <v>72</v>
      </c>
      <c r="J50" s="55">
        <v>72</v>
      </c>
      <c r="K50" s="55" t="s">
        <v>131</v>
      </c>
      <c r="M50" s="55">
        <v>12</v>
      </c>
      <c r="N50" s="55">
        <v>12</v>
      </c>
      <c r="O50" s="55">
        <f>LEN(K50)</f>
        <v>21</v>
      </c>
      <c r="S50" s="5" t="str">
        <v>VLING</v>
      </c>
      <c r="T50" s="5" t="str">
        <v>Master of Social Research</v>
      </c>
    </row>
    <row r="51" spans="1:20" x14ac:dyDescent="0.4">
      <c r="A51" s="55">
        <v>50</v>
      </c>
      <c r="B51" s="55" t="s">
        <v>134</v>
      </c>
      <c r="C51" s="55" t="s">
        <v>127</v>
      </c>
      <c r="D51" s="55">
        <v>2022</v>
      </c>
      <c r="E51" s="55">
        <v>2023</v>
      </c>
      <c r="F51" s="55">
        <v>3</v>
      </c>
      <c r="G51" s="55" t="str">
        <f>CONCATENATE(B51," (",D51," - ",E51,")")</f>
        <v>VANTP (2022 - 2023)</v>
      </c>
      <c r="H51" s="55">
        <v>0</v>
      </c>
      <c r="I51" s="55">
        <v>72</v>
      </c>
      <c r="J51" s="55">
        <v>72</v>
      </c>
      <c r="K51" s="55" t="s">
        <v>132</v>
      </c>
      <c r="M51" s="55">
        <v>6</v>
      </c>
      <c r="N51" s="55">
        <v>6</v>
      </c>
      <c r="O51" s="55">
        <f>LEN(K51)</f>
        <v>29</v>
      </c>
      <c r="S51" s="5" t="str">
        <v>MGLOB</v>
      </c>
      <c r="T51" s="5" t="str">
        <v>Master of Social Research (Advanced)</v>
      </c>
    </row>
    <row r="52" spans="1:20" x14ac:dyDescent="0.4">
      <c r="A52" s="55">
        <v>51</v>
      </c>
      <c r="B52" s="55" t="s">
        <v>134</v>
      </c>
      <c r="C52" s="55" t="s">
        <v>127</v>
      </c>
      <c r="D52" s="55">
        <v>2022</v>
      </c>
      <c r="E52" s="55">
        <v>2023</v>
      </c>
      <c r="F52" s="55">
        <v>4</v>
      </c>
      <c r="G52" s="55" t="str">
        <f>CONCATENATE(B52," (",D52," - ",E52,")")</f>
        <v>VANTP (2022 - 2023)</v>
      </c>
      <c r="H52" s="55">
        <v>0</v>
      </c>
      <c r="I52" s="55">
        <v>72</v>
      </c>
      <c r="J52" s="55">
        <v>72</v>
      </c>
      <c r="K52" s="55" t="s">
        <v>133</v>
      </c>
      <c r="M52" s="55">
        <v>12</v>
      </c>
      <c r="N52" s="55">
        <v>24</v>
      </c>
      <c r="O52" s="55">
        <f>LEN(K52)</f>
        <v>37</v>
      </c>
      <c r="S52" s="5" t="str">
        <v>VGLOB</v>
      </c>
      <c r="T52" s="5" t="str">
        <v>Master of Social Research Methods</v>
      </c>
    </row>
    <row r="53" spans="1:20" x14ac:dyDescent="0.4">
      <c r="A53" s="55">
        <v>52</v>
      </c>
      <c r="B53" s="55" t="s">
        <v>134</v>
      </c>
      <c r="C53" s="55" t="s">
        <v>127</v>
      </c>
      <c r="D53" s="55">
        <v>2022</v>
      </c>
      <c r="E53" s="55">
        <v>2023</v>
      </c>
      <c r="F53" s="55">
        <v>5</v>
      </c>
      <c r="G53" s="55" t="str">
        <f>CONCATENATE(B53," (",D53," - ",E53,")")</f>
        <v>VANTP (2022 - 2023)</v>
      </c>
      <c r="H53" s="55">
        <v>0</v>
      </c>
      <c r="I53" s="55">
        <v>72</v>
      </c>
      <c r="J53" s="55">
        <v>72</v>
      </c>
      <c r="K53" s="55" t="s">
        <v>125</v>
      </c>
      <c r="M53" s="55">
        <v>0</v>
      </c>
      <c r="N53" s="55">
        <v>12</v>
      </c>
      <c r="O53" s="55">
        <f>LEN(K53)</f>
        <v>20</v>
      </c>
      <c r="S53" s="5" t="str">
        <v>MHIST</v>
      </c>
      <c r="T53" s="5" t="str">
        <v>Master of Social Research Methods (Advanced)</v>
      </c>
    </row>
    <row r="54" spans="1:20" x14ac:dyDescent="0.4">
      <c r="A54" s="55">
        <v>53</v>
      </c>
      <c r="B54" s="55" t="s">
        <v>134</v>
      </c>
      <c r="C54" s="55" t="s">
        <v>127</v>
      </c>
      <c r="D54" s="55">
        <v>2022</v>
      </c>
      <c r="E54" s="55">
        <v>2023</v>
      </c>
      <c r="F54" s="55">
        <v>6</v>
      </c>
      <c r="G54" s="55" t="str">
        <f>CONCATENATE(B54," (",D54," - ",E54,")")</f>
        <v>VANTP (2022 - 2023)</v>
      </c>
      <c r="H54" s="55">
        <v>0</v>
      </c>
      <c r="I54" s="55">
        <v>72</v>
      </c>
      <c r="J54" s="55">
        <v>72</v>
      </c>
      <c r="K54" s="55" t="s">
        <v>128</v>
      </c>
      <c r="M54" s="55">
        <v>24</v>
      </c>
      <c r="N54" s="55">
        <v>24</v>
      </c>
      <c r="O54" s="55">
        <f>LEN(K54)</f>
        <v>6</v>
      </c>
      <c r="S54" s="5" t="str">
        <v>MHIT</v>
      </c>
      <c r="T54" s="5" t="str">
        <v>Master of Translation</v>
      </c>
    </row>
    <row r="55" spans="1:20" x14ac:dyDescent="0.4">
      <c r="A55" s="55">
        <v>54</v>
      </c>
      <c r="B55" s="4" t="s">
        <v>134</v>
      </c>
      <c r="C55" s="4" t="s">
        <v>127</v>
      </c>
      <c r="D55" s="4">
        <v>2022</v>
      </c>
      <c r="E55" s="4">
        <v>2023</v>
      </c>
      <c r="F55" s="4" t="s">
        <v>43</v>
      </c>
      <c r="G55" s="4" t="str">
        <f>CONCATENATE(B55," (",D55," - ",E55,")")</f>
        <v>VANTP (2022 - 2023)</v>
      </c>
      <c r="H55" s="4">
        <v>0</v>
      </c>
      <c r="I55" s="4">
        <v>72</v>
      </c>
      <c r="J55" s="4">
        <v>72</v>
      </c>
      <c r="K55" s="4" t="s">
        <v>103</v>
      </c>
      <c r="L55" s="4" t="s">
        <v>35</v>
      </c>
      <c r="M55" s="4" t="s">
        <v>38</v>
      </c>
      <c r="N55" s="4" t="s">
        <v>38</v>
      </c>
      <c r="O55" s="4">
        <f>LEN(K55)</f>
        <v>46</v>
      </c>
      <c r="S55" s="5" t="str">
        <v>VHIST</v>
      </c>
      <c r="T55" s="5" t="str">
        <v>Master of Translation (Advanced)</v>
      </c>
    </row>
    <row r="56" spans="1:20" x14ac:dyDescent="0.4">
      <c r="A56" s="55">
        <v>55</v>
      </c>
      <c r="B56" s="55" t="s">
        <v>135</v>
      </c>
      <c r="C56" s="55" t="s">
        <v>136</v>
      </c>
      <c r="D56" s="55">
        <v>2024</v>
      </c>
      <c r="E56" s="55">
        <v>2025</v>
      </c>
      <c r="F56" s="55">
        <v>1</v>
      </c>
      <c r="G56" s="55" t="str">
        <f>CONCATENATE(B56," (",D56," - ",E56,")")</f>
        <v>MAPF (2024 - 2025)</v>
      </c>
      <c r="H56" s="55">
        <v>0</v>
      </c>
      <c r="I56" s="55">
        <v>48</v>
      </c>
      <c r="J56" s="55">
        <v>48</v>
      </c>
      <c r="K56" s="55" t="s">
        <v>137</v>
      </c>
      <c r="M56" s="55">
        <v>6</v>
      </c>
      <c r="N56" s="55">
        <v>6</v>
      </c>
      <c r="O56" s="55">
        <f>LEN(K56)</f>
        <v>21</v>
      </c>
      <c r="S56" s="5" t="str">
        <v>VHIT</v>
      </c>
    </row>
    <row r="57" spans="1:20" x14ac:dyDescent="0.4">
      <c r="A57" s="55">
        <v>56</v>
      </c>
      <c r="B57" s="55" t="s">
        <v>135</v>
      </c>
      <c r="C57" s="55" t="s">
        <v>136</v>
      </c>
      <c r="D57" s="55">
        <v>2024</v>
      </c>
      <c r="E57" s="55">
        <v>2025</v>
      </c>
      <c r="F57" s="55">
        <v>2</v>
      </c>
      <c r="G57" s="55" t="str">
        <f>CONCATENATE(B57," (",D57," - ",E57,")")</f>
        <v>MAPF (2024 - 2025)</v>
      </c>
      <c r="H57" s="55">
        <v>0</v>
      </c>
      <c r="I57" s="55">
        <v>48</v>
      </c>
      <c r="J57" s="55">
        <v>48</v>
      </c>
      <c r="K57" s="55" t="s">
        <v>131</v>
      </c>
      <c r="M57" s="55">
        <v>6</v>
      </c>
      <c r="N57" s="55">
        <v>6</v>
      </c>
      <c r="O57" s="55">
        <f>LEN(K57)</f>
        <v>21</v>
      </c>
      <c r="S57" s="5" t="str">
        <v>MMECA</v>
      </c>
    </row>
    <row r="58" spans="1:20" x14ac:dyDescent="0.4">
      <c r="A58" s="55">
        <v>57</v>
      </c>
      <c r="B58" s="55" t="s">
        <v>135</v>
      </c>
      <c r="C58" s="55" t="s">
        <v>136</v>
      </c>
      <c r="D58" s="55">
        <v>2024</v>
      </c>
      <c r="E58" s="55">
        <v>2025</v>
      </c>
      <c r="F58" s="55">
        <v>3</v>
      </c>
      <c r="G58" s="55" t="str">
        <f>CONCATENATE(B58," (",D58," - ",E58,")")</f>
        <v>MAPF (2024 - 2025)</v>
      </c>
      <c r="H58" s="55">
        <v>0</v>
      </c>
      <c r="I58" s="55">
        <v>48</v>
      </c>
      <c r="J58" s="55">
        <v>48</v>
      </c>
      <c r="K58" s="55" t="s">
        <v>138</v>
      </c>
      <c r="M58" s="55">
        <v>6</v>
      </c>
      <c r="N58" s="55">
        <v>6</v>
      </c>
      <c r="O58" s="55">
        <f>LEN(K58)</f>
        <v>34</v>
      </c>
      <c r="S58" s="5" t="str">
        <v>MECAS</v>
      </c>
    </row>
    <row r="59" spans="1:20" x14ac:dyDescent="0.4">
      <c r="A59" s="55">
        <v>58</v>
      </c>
      <c r="B59" s="55" t="s">
        <v>135</v>
      </c>
      <c r="C59" s="55" t="s">
        <v>136</v>
      </c>
      <c r="D59" s="55">
        <v>2024</v>
      </c>
      <c r="E59" s="55">
        <v>2025</v>
      </c>
      <c r="F59" s="55">
        <v>4</v>
      </c>
      <c r="G59" s="55" t="str">
        <f>CONCATENATE(B59," (",D59," - ",E59,")")</f>
        <v>MAPF (2024 - 2025)</v>
      </c>
      <c r="H59" s="55">
        <v>0</v>
      </c>
      <c r="I59" s="55">
        <v>48</v>
      </c>
      <c r="J59" s="55">
        <v>48</v>
      </c>
      <c r="K59" s="55" t="s">
        <v>139</v>
      </c>
      <c r="M59" s="55">
        <v>6</v>
      </c>
      <c r="N59" s="55">
        <v>6</v>
      </c>
      <c r="O59" s="55">
        <f>LEN(K59)</f>
        <v>38</v>
      </c>
      <c r="S59" s="5" t="str">
        <v>VMECA</v>
      </c>
    </row>
    <row r="60" spans="1:20" x14ac:dyDescent="0.4">
      <c r="A60" s="55">
        <v>59</v>
      </c>
      <c r="B60" s="55" t="s">
        <v>135</v>
      </c>
      <c r="C60" s="55" t="s">
        <v>136</v>
      </c>
      <c r="D60" s="55">
        <v>2024</v>
      </c>
      <c r="E60" s="55">
        <v>2025</v>
      </c>
      <c r="F60" s="55">
        <v>5</v>
      </c>
      <c r="G60" s="55" t="str">
        <f>CONCATENATE(B60," (",D60," - ",E60,")")</f>
        <v>MAPF (2024 - 2025)</v>
      </c>
      <c r="H60" s="55">
        <v>0</v>
      </c>
      <c r="I60" s="55">
        <v>48</v>
      </c>
      <c r="J60" s="55">
        <v>48</v>
      </c>
      <c r="K60" s="55" t="s">
        <v>124</v>
      </c>
      <c r="M60" s="55">
        <v>24</v>
      </c>
      <c r="N60" s="55">
        <v>24</v>
      </c>
      <c r="O60" s="55">
        <f>LEN(K60)</f>
        <v>20</v>
      </c>
      <c r="S60" s="5" t="str">
        <v>MMUHS</v>
      </c>
    </row>
    <row r="61" spans="1:20" x14ac:dyDescent="0.4">
      <c r="A61" s="55">
        <v>60</v>
      </c>
      <c r="B61" s="55" t="s">
        <v>140</v>
      </c>
      <c r="C61" s="55" t="s">
        <v>141</v>
      </c>
      <c r="D61" s="55">
        <v>2024</v>
      </c>
      <c r="E61" s="55">
        <v>2025</v>
      </c>
      <c r="F61" s="55">
        <v>1</v>
      </c>
      <c r="G61" s="55" t="str">
        <f>CONCATENATE(B61," (",D61," - ",E61,")")</f>
        <v>VAPF (2024 - 2025)</v>
      </c>
      <c r="H61" s="55">
        <v>0</v>
      </c>
      <c r="I61" s="55">
        <v>72</v>
      </c>
      <c r="J61" s="55">
        <v>72</v>
      </c>
      <c r="K61" s="55" t="s">
        <v>137</v>
      </c>
      <c r="M61" s="55">
        <v>6</v>
      </c>
      <c r="N61" s="55">
        <v>6</v>
      </c>
      <c r="O61" s="55">
        <f>LEN(K61)</f>
        <v>21</v>
      </c>
      <c r="S61" s="5" t="str">
        <v>MMHS</v>
      </c>
    </row>
    <row r="62" spans="1:20" x14ac:dyDescent="0.4">
      <c r="A62" s="55">
        <v>61</v>
      </c>
      <c r="B62" s="55" t="s">
        <v>140</v>
      </c>
      <c r="C62" s="55" t="s">
        <v>141</v>
      </c>
      <c r="D62" s="55">
        <v>2024</v>
      </c>
      <c r="E62" s="55">
        <v>2025</v>
      </c>
      <c r="F62" s="55">
        <v>2</v>
      </c>
      <c r="G62" s="55" t="str">
        <f>CONCATENATE(B62," (",D62," - ",E62,")")</f>
        <v>VAPF (2024 - 2025)</v>
      </c>
      <c r="H62" s="55">
        <v>0</v>
      </c>
      <c r="I62" s="55">
        <v>72</v>
      </c>
      <c r="J62" s="55">
        <v>72</v>
      </c>
      <c r="K62" s="55" t="s">
        <v>131</v>
      </c>
      <c r="M62" s="55">
        <v>6</v>
      </c>
      <c r="N62" s="55">
        <v>6</v>
      </c>
      <c r="O62" s="55">
        <f>LEN(K62)</f>
        <v>21</v>
      </c>
      <c r="S62" s="5" t="str">
        <v>MMHES</v>
      </c>
    </row>
    <row r="63" spans="1:20" x14ac:dyDescent="0.4">
      <c r="A63" s="55">
        <v>62</v>
      </c>
      <c r="B63" s="55" t="s">
        <v>140</v>
      </c>
      <c r="C63" s="55" t="s">
        <v>141</v>
      </c>
      <c r="D63" s="55">
        <v>2024</v>
      </c>
      <c r="E63" s="55">
        <v>2025</v>
      </c>
      <c r="F63" s="55">
        <v>3</v>
      </c>
      <c r="G63" s="55" t="str">
        <f>CONCATENATE(B63," (",D63," - ",E63,")")</f>
        <v>VAPF (2024 - 2025)</v>
      </c>
      <c r="H63" s="55">
        <v>0</v>
      </c>
      <c r="I63" s="55">
        <v>72</v>
      </c>
      <c r="J63" s="55">
        <v>72</v>
      </c>
      <c r="K63" s="55" t="s">
        <v>138</v>
      </c>
      <c r="M63" s="55">
        <v>6</v>
      </c>
      <c r="N63" s="55">
        <v>6</v>
      </c>
      <c r="O63" s="55">
        <f>LEN(K63)</f>
        <v>34</v>
      </c>
      <c r="S63" s="5" t="str">
        <v>VMUHS</v>
      </c>
    </row>
    <row r="64" spans="1:20" x14ac:dyDescent="0.4">
      <c r="A64" s="55">
        <v>63</v>
      </c>
      <c r="B64" s="55" t="s">
        <v>140</v>
      </c>
      <c r="C64" s="55" t="s">
        <v>141</v>
      </c>
      <c r="D64" s="55">
        <v>2024</v>
      </c>
      <c r="E64" s="55">
        <v>2025</v>
      </c>
      <c r="F64" s="55">
        <v>4</v>
      </c>
      <c r="G64" s="55" t="str">
        <f>CONCATENATE(B64," (",D64," - ",E64,")")</f>
        <v>VAPF (2024 - 2025)</v>
      </c>
      <c r="H64" s="55">
        <v>0</v>
      </c>
      <c r="I64" s="55">
        <v>72</v>
      </c>
      <c r="J64" s="55">
        <v>72</v>
      </c>
      <c r="K64" s="55" t="s">
        <v>139</v>
      </c>
      <c r="M64" s="55">
        <v>6</v>
      </c>
      <c r="N64" s="55">
        <v>6</v>
      </c>
      <c r="O64" s="55">
        <f>LEN(K64)</f>
        <v>38</v>
      </c>
      <c r="S64" s="5" t="str">
        <v>MSRES</v>
      </c>
    </row>
    <row r="65" spans="1:19" x14ac:dyDescent="0.4">
      <c r="A65" s="55">
        <v>64</v>
      </c>
      <c r="B65" s="55" t="s">
        <v>140</v>
      </c>
      <c r="C65" s="55" t="s">
        <v>141</v>
      </c>
      <c r="D65" s="55">
        <v>2024</v>
      </c>
      <c r="E65" s="55">
        <v>2025</v>
      </c>
      <c r="F65" s="55">
        <v>5</v>
      </c>
      <c r="G65" s="55" t="str">
        <f>CONCATENATE(B65," (",D65," - ",E65,")")</f>
        <v>VAPF (2024 - 2025)</v>
      </c>
      <c r="H65" s="55">
        <v>0</v>
      </c>
      <c r="I65" s="55">
        <v>72</v>
      </c>
      <c r="J65" s="55">
        <v>72</v>
      </c>
      <c r="K65" s="55" t="s">
        <v>124</v>
      </c>
      <c r="M65" s="55">
        <v>24</v>
      </c>
      <c r="N65" s="55">
        <v>24</v>
      </c>
      <c r="O65" s="55">
        <f>LEN(K65)</f>
        <v>20</v>
      </c>
      <c r="S65" s="5" t="str">
        <v>VSRES</v>
      </c>
    </row>
    <row r="66" spans="1:19" x14ac:dyDescent="0.4">
      <c r="A66" s="55">
        <v>65</v>
      </c>
      <c r="B66" s="55" t="s">
        <v>140</v>
      </c>
      <c r="C66" s="55" t="s">
        <v>141</v>
      </c>
      <c r="D66" s="55">
        <v>2024</v>
      </c>
      <c r="E66" s="55">
        <v>2025</v>
      </c>
      <c r="F66" s="55">
        <v>6</v>
      </c>
      <c r="G66" s="55" t="str">
        <f>CONCATENATE(B66," (",D66," - ",E66,")")</f>
        <v>VAPF (2024 - 2025)</v>
      </c>
      <c r="H66" s="55">
        <v>0</v>
      </c>
      <c r="I66" s="55">
        <v>72</v>
      </c>
      <c r="J66" s="55">
        <v>72</v>
      </c>
      <c r="K66" s="55" t="s">
        <v>128</v>
      </c>
      <c r="M66" s="55">
        <v>24</v>
      </c>
      <c r="N66" s="55">
        <v>24</v>
      </c>
      <c r="O66" s="55">
        <f>LEN(K66)</f>
        <v>6</v>
      </c>
      <c r="S66" s="5" t="str">
        <v>MSRM</v>
      </c>
    </row>
    <row r="67" spans="1:19" x14ac:dyDescent="0.4">
      <c r="A67" s="55">
        <v>66</v>
      </c>
      <c r="B67" s="55" t="s">
        <v>142</v>
      </c>
      <c r="C67" s="55" t="s">
        <v>143</v>
      </c>
      <c r="D67" s="55">
        <v>2022</v>
      </c>
      <c r="E67" s="55">
        <v>2023</v>
      </c>
      <c r="F67" s="55">
        <v>1</v>
      </c>
      <c r="G67" s="55" t="str">
        <f>CONCATENATE(B67," (",D67," - ",E67,")")</f>
        <v>MAAAD (2022 - 2023)</v>
      </c>
      <c r="H67" s="55">
        <v>0</v>
      </c>
      <c r="I67" s="55">
        <v>48</v>
      </c>
      <c r="J67" s="55">
        <v>48</v>
      </c>
      <c r="K67" s="55" t="s">
        <v>144</v>
      </c>
      <c r="M67" s="55">
        <v>12</v>
      </c>
      <c r="N67" s="55">
        <v>12</v>
      </c>
      <c r="O67" s="55">
        <f>LEN(K67)</f>
        <v>28</v>
      </c>
      <c r="S67" s="5" t="str">
        <v>VSRM</v>
      </c>
    </row>
    <row r="68" spans="1:19" x14ac:dyDescent="0.4">
      <c r="A68" s="55">
        <v>67</v>
      </c>
      <c r="B68" s="55" t="s">
        <v>142</v>
      </c>
      <c r="C68" s="55" t="s">
        <v>143</v>
      </c>
      <c r="D68" s="55">
        <v>2022</v>
      </c>
      <c r="E68" s="55">
        <v>2023</v>
      </c>
      <c r="F68" s="55">
        <v>2</v>
      </c>
      <c r="G68" s="55" t="str">
        <f>CONCATENATE(B68," (",D68," - ",E68,")")</f>
        <v>MAAAD (2022 - 2023)</v>
      </c>
      <c r="H68" s="55">
        <v>0</v>
      </c>
      <c r="I68" s="55">
        <v>48</v>
      </c>
      <c r="J68" s="55">
        <v>48</v>
      </c>
      <c r="K68" s="55" t="s">
        <v>145</v>
      </c>
      <c r="M68" s="55">
        <v>12</v>
      </c>
      <c r="N68" s="55">
        <v>12</v>
      </c>
      <c r="O68" s="55">
        <f>LEN(K68)</f>
        <v>28</v>
      </c>
      <c r="S68" s="5" t="str">
        <v>MTRAN</v>
      </c>
    </row>
    <row r="69" spans="1:19" x14ac:dyDescent="0.4">
      <c r="A69" s="55">
        <v>68</v>
      </c>
      <c r="B69" s="55" t="s">
        <v>142</v>
      </c>
      <c r="C69" s="55" t="s">
        <v>143</v>
      </c>
      <c r="D69" s="55">
        <v>2022</v>
      </c>
      <c r="E69" s="55">
        <v>2023</v>
      </c>
      <c r="F69" s="55">
        <v>3</v>
      </c>
      <c r="G69" s="55" t="str">
        <f>CONCATENATE(B69," (",D69," - ",E69,")")</f>
        <v>MAAAD (2022 - 2023)</v>
      </c>
      <c r="H69" s="55">
        <v>0</v>
      </c>
      <c r="I69" s="55">
        <v>48</v>
      </c>
      <c r="J69" s="55">
        <v>48</v>
      </c>
      <c r="K69" s="55" t="s">
        <v>146</v>
      </c>
      <c r="M69" s="55">
        <v>24</v>
      </c>
      <c r="N69" s="55">
        <v>24</v>
      </c>
      <c r="O69" s="55">
        <f>LEN(K69)</f>
        <v>40</v>
      </c>
      <c r="S69" s="5" t="str">
        <v>VTRAN</v>
      </c>
    </row>
    <row r="70" spans="1:19" x14ac:dyDescent="0.4">
      <c r="A70" s="55">
        <v>69</v>
      </c>
      <c r="B70" s="55" t="s">
        <v>147</v>
      </c>
      <c r="C70" s="55" t="s">
        <v>148</v>
      </c>
      <c r="D70" s="55">
        <v>2022</v>
      </c>
      <c r="E70" s="55">
        <v>2023</v>
      </c>
      <c r="F70" s="55">
        <v>1</v>
      </c>
      <c r="G70" s="55" t="str">
        <f>CONCATENATE(B70," (",D70," - ",E70,")")</f>
        <v>VAAAD (2022 - 2023)</v>
      </c>
      <c r="H70" s="55">
        <v>0</v>
      </c>
      <c r="I70" s="55">
        <v>72</v>
      </c>
      <c r="J70" s="55">
        <v>72</v>
      </c>
      <c r="K70" s="55" t="s">
        <v>144</v>
      </c>
      <c r="M70" s="55">
        <v>12</v>
      </c>
      <c r="N70" s="55">
        <v>12</v>
      </c>
      <c r="O70" s="55">
        <f>LEN(K70)</f>
        <v>28</v>
      </c>
    </row>
    <row r="71" spans="1:19" x14ac:dyDescent="0.4">
      <c r="A71" s="55">
        <v>70</v>
      </c>
      <c r="B71" s="55" t="s">
        <v>147</v>
      </c>
      <c r="C71" s="55" t="s">
        <v>148</v>
      </c>
      <c r="D71" s="55">
        <v>2022</v>
      </c>
      <c r="E71" s="55">
        <v>2023</v>
      </c>
      <c r="F71" s="55">
        <v>2</v>
      </c>
      <c r="G71" s="55" t="str">
        <f>CONCATENATE(B71," (",D71," - ",E71,")")</f>
        <v>VAAAD (2022 - 2023)</v>
      </c>
      <c r="H71" s="55">
        <v>0</v>
      </c>
      <c r="I71" s="55">
        <v>72</v>
      </c>
      <c r="J71" s="55">
        <v>72</v>
      </c>
      <c r="K71" s="55" t="s">
        <v>145</v>
      </c>
      <c r="M71" s="55">
        <v>12</v>
      </c>
      <c r="N71" s="55">
        <v>12</v>
      </c>
      <c r="O71" s="55">
        <f>LEN(K71)</f>
        <v>28</v>
      </c>
    </row>
    <row r="72" spans="1:19" x14ac:dyDescent="0.4">
      <c r="A72" s="55">
        <v>71</v>
      </c>
      <c r="B72" s="55" t="s">
        <v>147</v>
      </c>
      <c r="C72" s="55" t="s">
        <v>148</v>
      </c>
      <c r="D72" s="55">
        <v>2022</v>
      </c>
      <c r="E72" s="55">
        <v>2023</v>
      </c>
      <c r="F72" s="55">
        <v>3</v>
      </c>
      <c r="G72" s="55" t="str">
        <f>CONCATENATE(B72," (",D72," - ",E72,")")</f>
        <v>VAAAD (2022 - 2023)</v>
      </c>
      <c r="H72" s="55">
        <v>0</v>
      </c>
      <c r="I72" s="55">
        <v>72</v>
      </c>
      <c r="J72" s="55">
        <v>72</v>
      </c>
      <c r="K72" s="55" t="s">
        <v>146</v>
      </c>
      <c r="M72" s="55">
        <v>24</v>
      </c>
      <c r="N72" s="55">
        <v>24</v>
      </c>
      <c r="O72" s="55">
        <f>LEN(K72)</f>
        <v>40</v>
      </c>
    </row>
    <row r="73" spans="1:19" x14ac:dyDescent="0.4">
      <c r="A73" s="55">
        <v>72</v>
      </c>
      <c r="B73" s="55" t="s">
        <v>147</v>
      </c>
      <c r="C73" s="55" t="s">
        <v>148</v>
      </c>
      <c r="D73" s="55">
        <v>2022</v>
      </c>
      <c r="E73" s="55">
        <v>2023</v>
      </c>
      <c r="F73" s="55">
        <v>4</v>
      </c>
      <c r="G73" s="55" t="str">
        <f>CONCATENATE(B73," (",D73," - ",E73,")")</f>
        <v>VAAAD (2022 - 2023)</v>
      </c>
      <c r="H73" s="55">
        <v>0</v>
      </c>
      <c r="I73" s="55">
        <v>72</v>
      </c>
      <c r="J73" s="55">
        <v>72</v>
      </c>
      <c r="K73" s="55" t="s">
        <v>128</v>
      </c>
      <c r="M73" s="55">
        <v>24</v>
      </c>
      <c r="N73" s="55">
        <v>24</v>
      </c>
      <c r="O73" s="55">
        <f>LEN(K73)</f>
        <v>6</v>
      </c>
    </row>
    <row r="74" spans="1:19" x14ac:dyDescent="0.4">
      <c r="A74" s="55">
        <v>73</v>
      </c>
      <c r="B74" s="55" t="s">
        <v>149</v>
      </c>
      <c r="C74" s="55" t="s">
        <v>150</v>
      </c>
      <c r="D74" s="55">
        <v>2016</v>
      </c>
      <c r="E74" s="55">
        <v>2016</v>
      </c>
      <c r="F74" s="55">
        <v>1</v>
      </c>
      <c r="G74" s="55" t="str">
        <f>CONCATENATE(B74," (",D74," - ",E74,")")</f>
        <v>MAAPD (2016 - 2016)</v>
      </c>
      <c r="H74" s="55">
        <v>0</v>
      </c>
      <c r="I74" s="55">
        <v>72</v>
      </c>
      <c r="J74" s="55">
        <v>96</v>
      </c>
      <c r="K74" s="55" t="s">
        <v>93</v>
      </c>
      <c r="M74" s="55">
        <v>36</v>
      </c>
      <c r="N74" s="55">
        <v>36</v>
      </c>
      <c r="O74" s="55">
        <f>LEN(K74)</f>
        <v>20</v>
      </c>
    </row>
    <row r="75" spans="1:19" x14ac:dyDescent="0.4">
      <c r="A75" s="55">
        <v>74</v>
      </c>
      <c r="B75" s="55" t="s">
        <v>149</v>
      </c>
      <c r="C75" s="55" t="s">
        <v>150</v>
      </c>
      <c r="D75" s="55">
        <v>2016</v>
      </c>
      <c r="E75" s="55">
        <v>2016</v>
      </c>
      <c r="F75" s="55">
        <v>2</v>
      </c>
      <c r="G75" s="55" t="str">
        <f>CONCATENATE(B75," (",D75," - ",E75,")")</f>
        <v>MAAPD (2016 - 2016)</v>
      </c>
      <c r="H75" s="55">
        <v>0</v>
      </c>
      <c r="I75" s="55">
        <v>72</v>
      </c>
      <c r="J75" s="55">
        <v>96</v>
      </c>
      <c r="K75" s="55" t="s">
        <v>151</v>
      </c>
      <c r="M75" s="55">
        <v>36</v>
      </c>
      <c r="N75" s="55">
        <v>36</v>
      </c>
      <c r="O75" s="55">
        <f>LEN(K75)</f>
        <v>39</v>
      </c>
    </row>
    <row r="76" spans="1:19" x14ac:dyDescent="0.4">
      <c r="A76" s="55">
        <v>75</v>
      </c>
      <c r="B76" s="2" t="s">
        <v>149</v>
      </c>
      <c r="C76" s="2" t="s">
        <v>150</v>
      </c>
      <c r="D76" s="2">
        <v>2016</v>
      </c>
      <c r="E76" s="2">
        <v>2016</v>
      </c>
      <c r="F76" s="2" t="s">
        <v>52</v>
      </c>
      <c r="G76" s="2" t="str">
        <f>CONCATENATE(B76," (",D76," - ",E76,")")</f>
        <v>MAAPD (2016 - 2016)</v>
      </c>
      <c r="H76" s="2">
        <v>0</v>
      </c>
      <c r="I76" s="2">
        <v>72</v>
      </c>
      <c r="J76" s="2">
        <v>96</v>
      </c>
      <c r="K76" s="2" t="s">
        <v>25</v>
      </c>
      <c r="L76" s="2"/>
      <c r="M76" s="2">
        <v>24</v>
      </c>
      <c r="N76" s="2">
        <v>24</v>
      </c>
      <c r="O76" s="2">
        <f>LEN(K76)</f>
        <v>9</v>
      </c>
    </row>
    <row r="77" spans="1:19" x14ac:dyDescent="0.4">
      <c r="A77" s="55">
        <v>76</v>
      </c>
      <c r="B77" s="55" t="s">
        <v>149</v>
      </c>
      <c r="C77" s="55" t="s">
        <v>150</v>
      </c>
      <c r="D77" s="55">
        <v>2017</v>
      </c>
      <c r="E77" s="55">
        <v>2017</v>
      </c>
      <c r="F77" s="55">
        <v>1</v>
      </c>
      <c r="G77" s="55" t="str">
        <f>CONCATENATE(B77," (",D77," - ",E77,")")</f>
        <v>MAAPD (2017 - 2017)</v>
      </c>
      <c r="H77" s="55">
        <v>0</v>
      </c>
      <c r="I77" s="55">
        <v>72</v>
      </c>
      <c r="J77" s="55">
        <v>96</v>
      </c>
      <c r="K77" s="55" t="s">
        <v>130</v>
      </c>
      <c r="M77" s="55">
        <v>6</v>
      </c>
      <c r="N77" s="55">
        <v>6</v>
      </c>
      <c r="O77" s="55">
        <f>LEN(K77)</f>
        <v>21</v>
      </c>
    </row>
    <row r="78" spans="1:19" x14ac:dyDescent="0.4">
      <c r="A78" s="55">
        <v>77</v>
      </c>
      <c r="B78" s="55" t="s">
        <v>149</v>
      </c>
      <c r="C78" s="55" t="s">
        <v>150</v>
      </c>
      <c r="D78" s="55">
        <v>2017</v>
      </c>
      <c r="E78" s="55">
        <v>2017</v>
      </c>
      <c r="F78" s="55">
        <v>2</v>
      </c>
      <c r="G78" s="55" t="str">
        <f>CONCATENATE(B78," (",D78," - ",E78,")")</f>
        <v>MAAPD (2017 - 2017)</v>
      </c>
      <c r="H78" s="55">
        <v>0</v>
      </c>
      <c r="I78" s="55">
        <v>72</v>
      </c>
      <c r="J78" s="55">
        <v>96</v>
      </c>
      <c r="K78" s="55" t="s">
        <v>154</v>
      </c>
      <c r="M78" s="55">
        <v>6</v>
      </c>
      <c r="N78" s="55">
        <v>6</v>
      </c>
      <c r="O78" s="55">
        <f>LEN(K78)</f>
        <v>21</v>
      </c>
    </row>
    <row r="79" spans="1:19" x14ac:dyDescent="0.4">
      <c r="A79" s="55">
        <v>78</v>
      </c>
      <c r="B79" s="55" t="s">
        <v>149</v>
      </c>
      <c r="C79" s="55" t="s">
        <v>150</v>
      </c>
      <c r="D79" s="55">
        <v>2017</v>
      </c>
      <c r="E79" s="55">
        <v>2017</v>
      </c>
      <c r="F79" s="55">
        <v>3</v>
      </c>
      <c r="G79" s="55" t="str">
        <f>CONCATENATE(B79," (",D79," - ",E79,")")</f>
        <v>MAAPD (2017 - 2017)</v>
      </c>
      <c r="H79" s="55">
        <v>0</v>
      </c>
      <c r="I79" s="55">
        <v>72</v>
      </c>
      <c r="J79" s="55">
        <v>96</v>
      </c>
      <c r="K79" s="55" t="s">
        <v>155</v>
      </c>
      <c r="M79" s="55">
        <v>24</v>
      </c>
      <c r="N79" s="55">
        <v>24</v>
      </c>
      <c r="O79" s="55">
        <f>LEN(K79)</f>
        <v>33</v>
      </c>
    </row>
    <row r="80" spans="1:19" x14ac:dyDescent="0.4">
      <c r="A80" s="55">
        <v>79</v>
      </c>
      <c r="B80" s="55" t="s">
        <v>149</v>
      </c>
      <c r="C80" s="55" t="s">
        <v>150</v>
      </c>
      <c r="D80" s="55">
        <v>2017</v>
      </c>
      <c r="E80" s="55">
        <v>2017</v>
      </c>
      <c r="F80" s="55">
        <v>4</v>
      </c>
      <c r="G80" s="55" t="str">
        <f>CONCATENATE(B80," (",D80," - ",E80,")")</f>
        <v>MAAPD (2017 - 2017)</v>
      </c>
      <c r="H80" s="55">
        <v>0</v>
      </c>
      <c r="I80" s="55">
        <v>72</v>
      </c>
      <c r="J80" s="55">
        <v>96</v>
      </c>
      <c r="K80" s="55" t="s">
        <v>93</v>
      </c>
      <c r="M80" s="55">
        <v>36</v>
      </c>
      <c r="N80" s="55">
        <v>36</v>
      </c>
      <c r="O80" s="55">
        <f>LEN(K80)</f>
        <v>20</v>
      </c>
    </row>
    <row r="81" spans="1:15" x14ac:dyDescent="0.4">
      <c r="A81" s="55">
        <v>80</v>
      </c>
      <c r="B81" s="2" t="s">
        <v>149</v>
      </c>
      <c r="C81" s="2" t="s">
        <v>150</v>
      </c>
      <c r="D81" s="2">
        <v>2017</v>
      </c>
      <c r="E81" s="2">
        <v>2017</v>
      </c>
      <c r="F81" s="2" t="s">
        <v>52</v>
      </c>
      <c r="G81" s="2" t="str">
        <f>CONCATENATE(B81," (",D81," - ",E81,")")</f>
        <v>MAAPD (2017 - 2017)</v>
      </c>
      <c r="H81" s="2">
        <v>0</v>
      </c>
      <c r="I81" s="2">
        <v>72</v>
      </c>
      <c r="J81" s="2">
        <v>96</v>
      </c>
      <c r="K81" s="2" t="s">
        <v>25</v>
      </c>
      <c r="L81" s="2"/>
      <c r="M81" s="2">
        <v>24</v>
      </c>
      <c r="N81" s="2">
        <v>24</v>
      </c>
      <c r="O81" s="2">
        <f>LEN(K81)</f>
        <v>9</v>
      </c>
    </row>
    <row r="82" spans="1:15" x14ac:dyDescent="0.4">
      <c r="A82" s="55">
        <v>81</v>
      </c>
      <c r="B82" s="55" t="s">
        <v>149</v>
      </c>
      <c r="C82" s="55" t="s">
        <v>150</v>
      </c>
      <c r="D82" s="55">
        <v>2018</v>
      </c>
      <c r="E82" s="55">
        <v>2022</v>
      </c>
      <c r="F82" s="55">
        <v>1</v>
      </c>
      <c r="G82" s="55" t="str">
        <f>CONCATENATE(B82," (",D82," - ",E82,")")</f>
        <v>MAAPD (2018 - 2022)</v>
      </c>
      <c r="H82" s="55">
        <v>0</v>
      </c>
      <c r="I82" s="55">
        <v>72</v>
      </c>
      <c r="J82" s="55">
        <v>96</v>
      </c>
      <c r="K82" s="55" t="s">
        <v>130</v>
      </c>
      <c r="M82" s="55">
        <v>6</v>
      </c>
      <c r="N82" s="55">
        <v>6</v>
      </c>
      <c r="O82" s="55">
        <f>LEN(K82)</f>
        <v>21</v>
      </c>
    </row>
    <row r="83" spans="1:15" x14ac:dyDescent="0.4">
      <c r="A83" s="55">
        <v>82</v>
      </c>
      <c r="B83" s="55" t="s">
        <v>149</v>
      </c>
      <c r="C83" s="55" t="s">
        <v>150</v>
      </c>
      <c r="D83" s="55">
        <v>2018</v>
      </c>
      <c r="E83" s="55">
        <v>2022</v>
      </c>
      <c r="F83" s="55">
        <v>2</v>
      </c>
      <c r="G83" s="55" t="str">
        <f>CONCATENATE(B83," (",D83," - ",E83,")")</f>
        <v>MAAPD (2018 - 2022)</v>
      </c>
      <c r="H83" s="55">
        <v>0</v>
      </c>
      <c r="I83" s="55">
        <v>72</v>
      </c>
      <c r="J83" s="55">
        <v>96</v>
      </c>
      <c r="K83" s="55" t="s">
        <v>154</v>
      </c>
      <c r="M83" s="55">
        <v>6</v>
      </c>
      <c r="N83" s="55">
        <v>6</v>
      </c>
      <c r="O83" s="55">
        <f>LEN(K83)</f>
        <v>21</v>
      </c>
    </row>
    <row r="84" spans="1:15" x14ac:dyDescent="0.4">
      <c r="A84" s="55">
        <v>83</v>
      </c>
      <c r="B84" s="55" t="s">
        <v>149</v>
      </c>
      <c r="C84" s="55" t="s">
        <v>150</v>
      </c>
      <c r="D84" s="55">
        <v>2018</v>
      </c>
      <c r="E84" s="55">
        <v>2022</v>
      </c>
      <c r="F84" s="55">
        <v>3</v>
      </c>
      <c r="G84" s="55" t="str">
        <f>CONCATENATE(B84," (",D84," - ",E84,")")</f>
        <v>MAAPD (2018 - 2022)</v>
      </c>
      <c r="H84" s="55">
        <v>0</v>
      </c>
      <c r="I84" s="55">
        <v>72</v>
      </c>
      <c r="J84" s="55">
        <v>96</v>
      </c>
      <c r="K84" s="55" t="s">
        <v>145</v>
      </c>
      <c r="M84" s="55">
        <v>12</v>
      </c>
      <c r="N84" s="55">
        <v>12</v>
      </c>
      <c r="O84" s="55">
        <f>LEN(K84)</f>
        <v>28</v>
      </c>
    </row>
    <row r="85" spans="1:15" x14ac:dyDescent="0.4">
      <c r="A85" s="55">
        <v>84</v>
      </c>
      <c r="B85" s="55" t="s">
        <v>149</v>
      </c>
      <c r="C85" s="55" t="s">
        <v>150</v>
      </c>
      <c r="D85" s="55">
        <v>2018</v>
      </c>
      <c r="E85" s="55">
        <v>2022</v>
      </c>
      <c r="F85" s="55">
        <v>4</v>
      </c>
      <c r="G85" s="55" t="str">
        <f>CONCATENATE(B85," (",D85," - ",E85,")")</f>
        <v>MAAPD (2018 - 2022)</v>
      </c>
      <c r="H85" s="55">
        <v>0</v>
      </c>
      <c r="I85" s="55">
        <v>72</v>
      </c>
      <c r="J85" s="55">
        <v>96</v>
      </c>
      <c r="K85" s="55" t="s">
        <v>92</v>
      </c>
      <c r="M85" s="55">
        <v>48</v>
      </c>
      <c r="N85" s="55">
        <v>48</v>
      </c>
      <c r="O85" s="55">
        <f>LEN(K85)</f>
        <v>24</v>
      </c>
    </row>
    <row r="86" spans="1:15" x14ac:dyDescent="0.4">
      <c r="A86" s="55">
        <v>85</v>
      </c>
      <c r="B86" s="2" t="s">
        <v>149</v>
      </c>
      <c r="C86" s="2" t="s">
        <v>150</v>
      </c>
      <c r="D86" s="2">
        <v>2018</v>
      </c>
      <c r="E86" s="2">
        <v>2022</v>
      </c>
      <c r="F86" s="2" t="s">
        <v>52</v>
      </c>
      <c r="G86" s="2" t="str">
        <f>CONCATENATE(B86," (",D86," - ",E86,")")</f>
        <v>MAAPD (2018 - 2022)</v>
      </c>
      <c r="H86" s="2">
        <v>0</v>
      </c>
      <c r="I86" s="2">
        <v>72</v>
      </c>
      <c r="J86" s="2">
        <v>96</v>
      </c>
      <c r="K86" s="2" t="s">
        <v>25</v>
      </c>
      <c r="L86" s="2"/>
      <c r="M86" s="2">
        <v>24</v>
      </c>
      <c r="N86" s="2">
        <v>24</v>
      </c>
      <c r="O86" s="2">
        <f>LEN(K86)</f>
        <v>9</v>
      </c>
    </row>
    <row r="87" spans="1:15" x14ac:dyDescent="0.4">
      <c r="A87" s="55">
        <v>86</v>
      </c>
      <c r="B87" s="4" t="s">
        <v>149</v>
      </c>
      <c r="C87" s="4" t="s">
        <v>150</v>
      </c>
      <c r="D87" s="4">
        <v>2018</v>
      </c>
      <c r="E87" s="4">
        <v>2022</v>
      </c>
      <c r="F87" s="4" t="s">
        <v>43</v>
      </c>
      <c r="G87" s="4" t="str">
        <f>CONCATENATE(B87," (",D87," - ",E87,")")</f>
        <v>MAAPD (2018 - 2022)</v>
      </c>
      <c r="H87" s="4">
        <v>0</v>
      </c>
      <c r="I87" s="4">
        <v>72</v>
      </c>
      <c r="J87" s="4">
        <v>96</v>
      </c>
      <c r="K87" s="4" t="s">
        <v>156</v>
      </c>
      <c r="L87" s="4" t="s">
        <v>35</v>
      </c>
      <c r="M87" s="4" t="s">
        <v>38</v>
      </c>
      <c r="N87" s="4" t="s">
        <v>38</v>
      </c>
      <c r="O87" s="4">
        <f>LEN(K87)</f>
        <v>47</v>
      </c>
    </row>
    <row r="88" spans="1:15" x14ac:dyDescent="0.4">
      <c r="A88" s="55">
        <v>87</v>
      </c>
      <c r="B88" s="4" t="s">
        <v>149</v>
      </c>
      <c r="C88" s="4" t="s">
        <v>150</v>
      </c>
      <c r="D88" s="4">
        <v>2018</v>
      </c>
      <c r="E88" s="4">
        <v>2022</v>
      </c>
      <c r="F88" s="4" t="s">
        <v>44</v>
      </c>
      <c r="G88" s="4" t="str">
        <f>CONCATENATE(B88," (",D88," - ",E88,")")</f>
        <v>MAAPD (2018 - 2022)</v>
      </c>
      <c r="H88" s="4">
        <v>0</v>
      </c>
      <c r="I88" s="4">
        <v>72</v>
      </c>
      <c r="J88" s="4">
        <v>96</v>
      </c>
      <c r="K88" s="4" t="s">
        <v>157</v>
      </c>
      <c r="L88" s="4" t="s">
        <v>35</v>
      </c>
      <c r="M88" s="4" t="s">
        <v>38</v>
      </c>
      <c r="N88" s="4" t="s">
        <v>38</v>
      </c>
      <c r="O88" s="4">
        <f>LEN(K88)</f>
        <v>31</v>
      </c>
    </row>
    <row r="89" spans="1:15" x14ac:dyDescent="0.4">
      <c r="A89" s="55">
        <v>88</v>
      </c>
      <c r="B89" s="55" t="s">
        <v>152</v>
      </c>
      <c r="C89" s="55" t="s">
        <v>153</v>
      </c>
      <c r="D89" s="55">
        <v>2016</v>
      </c>
      <c r="E89" s="55">
        <v>2016</v>
      </c>
      <c r="F89" s="55">
        <v>1</v>
      </c>
      <c r="G89" s="55" t="str">
        <f>CONCATENATE(B89," (",D89," - ",E89,")")</f>
        <v>VAAPD (2016 - 2016)</v>
      </c>
      <c r="H89" s="55">
        <v>0</v>
      </c>
      <c r="I89" s="55">
        <v>96</v>
      </c>
      <c r="J89" s="55">
        <v>96</v>
      </c>
      <c r="K89" s="55" t="s">
        <v>93</v>
      </c>
      <c r="M89" s="55">
        <v>36</v>
      </c>
      <c r="N89" s="55">
        <v>36</v>
      </c>
      <c r="O89" s="55">
        <f>LEN(K89)</f>
        <v>20</v>
      </c>
    </row>
    <row r="90" spans="1:15" x14ac:dyDescent="0.4">
      <c r="A90" s="55">
        <v>89</v>
      </c>
      <c r="B90" s="55" t="s">
        <v>152</v>
      </c>
      <c r="C90" s="55" t="s">
        <v>153</v>
      </c>
      <c r="D90" s="55">
        <v>2016</v>
      </c>
      <c r="E90" s="55">
        <v>2016</v>
      </c>
      <c r="F90" s="55">
        <v>2</v>
      </c>
      <c r="G90" s="55" t="str">
        <f>CONCATENATE(B90," (",D90," - ",E90,")")</f>
        <v>VAAPD (2016 - 2016)</v>
      </c>
      <c r="H90" s="55">
        <v>0</v>
      </c>
      <c r="I90" s="55">
        <v>96</v>
      </c>
      <c r="J90" s="55">
        <v>96</v>
      </c>
      <c r="K90" s="55" t="s">
        <v>151</v>
      </c>
      <c r="M90" s="55">
        <v>36</v>
      </c>
      <c r="N90" s="55">
        <v>36</v>
      </c>
      <c r="O90" s="55">
        <f>LEN(K90)</f>
        <v>39</v>
      </c>
    </row>
    <row r="91" spans="1:15" x14ac:dyDescent="0.4">
      <c r="A91" s="55">
        <v>90</v>
      </c>
      <c r="B91" s="55" t="s">
        <v>152</v>
      </c>
      <c r="C91" s="55" t="s">
        <v>153</v>
      </c>
      <c r="D91" s="55">
        <v>2016</v>
      </c>
      <c r="E91" s="55">
        <v>2016</v>
      </c>
      <c r="F91" s="55">
        <v>3</v>
      </c>
      <c r="G91" s="55" t="str">
        <f>CONCATENATE(B91," (",D91," - ",E91,")")</f>
        <v>VAAPD (2016 - 2016)</v>
      </c>
      <c r="H91" s="55">
        <v>0</v>
      </c>
      <c r="I91" s="55">
        <v>96</v>
      </c>
      <c r="J91" s="55">
        <v>96</v>
      </c>
      <c r="K91" s="55" t="s">
        <v>128</v>
      </c>
      <c r="M91" s="55">
        <v>24</v>
      </c>
      <c r="N91" s="55">
        <v>24</v>
      </c>
      <c r="O91" s="55">
        <f>LEN(K91)</f>
        <v>6</v>
      </c>
    </row>
    <row r="92" spans="1:15" x14ac:dyDescent="0.4">
      <c r="A92" s="55">
        <v>91</v>
      </c>
      <c r="B92" s="55" t="s">
        <v>152</v>
      </c>
      <c r="C92" s="55" t="s">
        <v>153</v>
      </c>
      <c r="D92" s="55">
        <v>2017</v>
      </c>
      <c r="E92" s="55">
        <v>2017</v>
      </c>
      <c r="F92" s="55">
        <v>1</v>
      </c>
      <c r="G92" s="55" t="str">
        <f>CONCATENATE(B92," (",D92," - ",E92,")")</f>
        <v>VAAPD (2017 - 2017)</v>
      </c>
      <c r="H92" s="55">
        <v>0</v>
      </c>
      <c r="I92" s="55">
        <v>96</v>
      </c>
      <c r="J92" s="55">
        <v>96</v>
      </c>
      <c r="K92" s="55" t="s">
        <v>130</v>
      </c>
      <c r="M92" s="55">
        <v>6</v>
      </c>
      <c r="N92" s="55">
        <v>6</v>
      </c>
      <c r="O92" s="55">
        <f>LEN(K92)</f>
        <v>21</v>
      </c>
    </row>
    <row r="93" spans="1:15" x14ac:dyDescent="0.4">
      <c r="A93" s="55">
        <v>92</v>
      </c>
      <c r="B93" s="55" t="s">
        <v>152</v>
      </c>
      <c r="C93" s="55" t="s">
        <v>153</v>
      </c>
      <c r="D93" s="55">
        <v>2017</v>
      </c>
      <c r="E93" s="55">
        <v>2017</v>
      </c>
      <c r="F93" s="55">
        <v>2</v>
      </c>
      <c r="G93" s="55" t="str">
        <f>CONCATENATE(B93," (",D93," - ",E93,")")</f>
        <v>VAAPD (2017 - 2017)</v>
      </c>
      <c r="H93" s="55">
        <v>0</v>
      </c>
      <c r="I93" s="55">
        <v>96</v>
      </c>
      <c r="J93" s="55">
        <v>96</v>
      </c>
      <c r="K93" s="55" t="s">
        <v>154</v>
      </c>
      <c r="M93" s="55">
        <v>6</v>
      </c>
      <c r="N93" s="55">
        <v>6</v>
      </c>
      <c r="O93" s="55">
        <f>LEN(K93)</f>
        <v>21</v>
      </c>
    </row>
    <row r="94" spans="1:15" x14ac:dyDescent="0.4">
      <c r="A94" s="55">
        <v>93</v>
      </c>
      <c r="B94" s="55" t="s">
        <v>152</v>
      </c>
      <c r="C94" s="55" t="s">
        <v>153</v>
      </c>
      <c r="D94" s="55">
        <v>2017</v>
      </c>
      <c r="E94" s="55">
        <v>2017</v>
      </c>
      <c r="F94" s="55">
        <v>3</v>
      </c>
      <c r="G94" s="55" t="str">
        <f>CONCATENATE(B94," (",D94," - ",E94,")")</f>
        <v>VAAPD (2017 - 2017)</v>
      </c>
      <c r="H94" s="55">
        <v>0</v>
      </c>
      <c r="I94" s="55">
        <v>96</v>
      </c>
      <c r="J94" s="55">
        <v>96</v>
      </c>
      <c r="K94" s="55" t="s">
        <v>155</v>
      </c>
      <c r="M94" s="55">
        <v>24</v>
      </c>
      <c r="N94" s="55">
        <v>24</v>
      </c>
      <c r="O94" s="55">
        <f>LEN(K94)</f>
        <v>33</v>
      </c>
    </row>
    <row r="95" spans="1:15" x14ac:dyDescent="0.4">
      <c r="A95" s="55">
        <v>94</v>
      </c>
      <c r="B95" s="55" t="s">
        <v>152</v>
      </c>
      <c r="C95" s="55" t="s">
        <v>153</v>
      </c>
      <c r="D95" s="55">
        <v>2017</v>
      </c>
      <c r="E95" s="55">
        <v>2017</v>
      </c>
      <c r="F95" s="55">
        <v>4</v>
      </c>
      <c r="G95" s="55" t="str">
        <f>CONCATENATE(B95," (",D95," - ",E95,")")</f>
        <v>VAAPD (2017 - 2017)</v>
      </c>
      <c r="H95" s="55">
        <v>0</v>
      </c>
      <c r="I95" s="55">
        <v>96</v>
      </c>
      <c r="J95" s="55">
        <v>96</v>
      </c>
      <c r="K95" s="55" t="s">
        <v>93</v>
      </c>
      <c r="M95" s="55">
        <v>36</v>
      </c>
      <c r="N95" s="55">
        <v>36</v>
      </c>
      <c r="O95" s="55">
        <f>LEN(K95)</f>
        <v>20</v>
      </c>
    </row>
    <row r="96" spans="1:15" x14ac:dyDescent="0.4">
      <c r="A96" s="55">
        <v>95</v>
      </c>
      <c r="B96" s="55" t="s">
        <v>152</v>
      </c>
      <c r="C96" s="55" t="s">
        <v>153</v>
      </c>
      <c r="D96" s="55">
        <v>2017</v>
      </c>
      <c r="E96" s="55">
        <v>2017</v>
      </c>
      <c r="F96" s="55">
        <v>5</v>
      </c>
      <c r="G96" s="55" t="str">
        <f>CONCATENATE(B96," (",D96," - ",E96,")")</f>
        <v>VAAPD (2017 - 2017)</v>
      </c>
      <c r="H96" s="55">
        <v>0</v>
      </c>
      <c r="I96" s="55">
        <v>96</v>
      </c>
      <c r="J96" s="55">
        <v>96</v>
      </c>
      <c r="K96" s="55" t="s">
        <v>128</v>
      </c>
      <c r="M96" s="55">
        <v>24</v>
      </c>
      <c r="N96" s="55">
        <v>24</v>
      </c>
      <c r="O96" s="55">
        <f>LEN(K96)</f>
        <v>6</v>
      </c>
    </row>
    <row r="97" spans="1:15" x14ac:dyDescent="0.4">
      <c r="A97" s="55">
        <v>96</v>
      </c>
      <c r="B97" s="55" t="s">
        <v>152</v>
      </c>
      <c r="C97" s="55" t="s">
        <v>153</v>
      </c>
      <c r="D97" s="55">
        <v>2018</v>
      </c>
      <c r="E97" s="55">
        <v>2022</v>
      </c>
      <c r="F97" s="55">
        <v>1</v>
      </c>
      <c r="G97" s="55" t="str">
        <f>CONCATENATE(B97," (",D97," - ",E97,")")</f>
        <v>VAAPD (2018 - 2022)</v>
      </c>
      <c r="H97" s="55">
        <v>0</v>
      </c>
      <c r="I97" s="55">
        <v>96</v>
      </c>
      <c r="J97" s="55">
        <v>96</v>
      </c>
      <c r="K97" s="55" t="s">
        <v>130</v>
      </c>
      <c r="M97" s="55">
        <v>6</v>
      </c>
      <c r="N97" s="55">
        <v>6</v>
      </c>
      <c r="O97" s="55">
        <f>LEN(K97)</f>
        <v>21</v>
      </c>
    </row>
    <row r="98" spans="1:15" x14ac:dyDescent="0.4">
      <c r="A98" s="55">
        <v>97</v>
      </c>
      <c r="B98" s="55" t="s">
        <v>152</v>
      </c>
      <c r="C98" s="55" t="s">
        <v>153</v>
      </c>
      <c r="D98" s="55">
        <v>2018</v>
      </c>
      <c r="E98" s="55">
        <v>2022</v>
      </c>
      <c r="F98" s="55">
        <v>2</v>
      </c>
      <c r="G98" s="55" t="str">
        <f>CONCATENATE(B98," (",D98," - ",E98,")")</f>
        <v>VAAPD (2018 - 2022)</v>
      </c>
      <c r="H98" s="55">
        <v>0</v>
      </c>
      <c r="I98" s="55">
        <v>96</v>
      </c>
      <c r="J98" s="55">
        <v>96</v>
      </c>
      <c r="K98" s="55" t="s">
        <v>154</v>
      </c>
      <c r="M98" s="55">
        <v>6</v>
      </c>
      <c r="N98" s="55">
        <v>6</v>
      </c>
      <c r="O98" s="55">
        <f>LEN(K98)</f>
        <v>21</v>
      </c>
    </row>
    <row r="99" spans="1:15" x14ac:dyDescent="0.4">
      <c r="A99" s="55">
        <v>98</v>
      </c>
      <c r="B99" s="55" t="s">
        <v>152</v>
      </c>
      <c r="C99" s="55" t="s">
        <v>153</v>
      </c>
      <c r="D99" s="55">
        <v>2018</v>
      </c>
      <c r="E99" s="55">
        <v>2022</v>
      </c>
      <c r="F99" s="55">
        <v>3</v>
      </c>
      <c r="G99" s="55" t="str">
        <f>CONCATENATE(B99," (",D99," - ",E99,")")</f>
        <v>VAAPD (2018 - 2022)</v>
      </c>
      <c r="H99" s="55">
        <v>0</v>
      </c>
      <c r="I99" s="55">
        <v>96</v>
      </c>
      <c r="J99" s="55">
        <v>96</v>
      </c>
      <c r="K99" s="55" t="s">
        <v>145</v>
      </c>
      <c r="M99" s="55">
        <v>12</v>
      </c>
      <c r="N99" s="55">
        <v>12</v>
      </c>
      <c r="O99" s="55">
        <f>LEN(K99)</f>
        <v>28</v>
      </c>
    </row>
    <row r="100" spans="1:15" x14ac:dyDescent="0.4">
      <c r="A100" s="55">
        <v>99</v>
      </c>
      <c r="B100" s="55" t="s">
        <v>152</v>
      </c>
      <c r="C100" s="55" t="s">
        <v>153</v>
      </c>
      <c r="D100" s="55">
        <v>2018</v>
      </c>
      <c r="E100" s="55">
        <v>2022</v>
      </c>
      <c r="F100" s="55">
        <v>4</v>
      </c>
      <c r="G100" s="55" t="str">
        <f>CONCATENATE(B100," (",D100," - ",E100,")")</f>
        <v>VAAPD (2018 - 2022)</v>
      </c>
      <c r="H100" s="55">
        <v>0</v>
      </c>
      <c r="I100" s="55">
        <v>96</v>
      </c>
      <c r="J100" s="55">
        <v>96</v>
      </c>
      <c r="K100" s="55" t="s">
        <v>92</v>
      </c>
      <c r="M100" s="55">
        <v>48</v>
      </c>
      <c r="N100" s="55">
        <v>48</v>
      </c>
      <c r="O100" s="55">
        <f>LEN(K100)</f>
        <v>24</v>
      </c>
    </row>
    <row r="101" spans="1:15" x14ac:dyDescent="0.4">
      <c r="A101" s="55">
        <v>100</v>
      </c>
      <c r="B101" s="55" t="s">
        <v>152</v>
      </c>
      <c r="C101" s="55" t="s">
        <v>153</v>
      </c>
      <c r="D101" s="55">
        <v>2018</v>
      </c>
      <c r="E101" s="55">
        <v>2022</v>
      </c>
      <c r="F101" s="55">
        <v>5</v>
      </c>
      <c r="G101" s="55" t="str">
        <f>CONCATENATE(B101," (",D101," - ",E101,")")</f>
        <v>VAAPD (2018 - 2022)</v>
      </c>
      <c r="H101" s="55">
        <v>0</v>
      </c>
      <c r="I101" s="55">
        <v>96</v>
      </c>
      <c r="J101" s="55">
        <v>96</v>
      </c>
      <c r="K101" s="55" t="s">
        <v>128</v>
      </c>
      <c r="M101" s="55">
        <v>24</v>
      </c>
      <c r="N101" s="55">
        <v>24</v>
      </c>
      <c r="O101" s="55">
        <f>LEN(K101)</f>
        <v>6</v>
      </c>
    </row>
    <row r="102" spans="1:15" x14ac:dyDescent="0.4">
      <c r="A102" s="55">
        <v>101</v>
      </c>
      <c r="B102" s="4" t="s">
        <v>152</v>
      </c>
      <c r="C102" s="4" t="s">
        <v>153</v>
      </c>
      <c r="D102" s="4">
        <v>2018</v>
      </c>
      <c r="E102" s="4">
        <v>2022</v>
      </c>
      <c r="F102" s="4" t="s">
        <v>43</v>
      </c>
      <c r="G102" s="4" t="str">
        <f>CONCATENATE(B102," (",D102," - ",E102,")")</f>
        <v>VAAPD (2018 - 2022)</v>
      </c>
      <c r="H102" s="4">
        <v>0</v>
      </c>
      <c r="I102" s="4">
        <v>96</v>
      </c>
      <c r="J102" s="4">
        <v>96</v>
      </c>
      <c r="K102" s="4" t="s">
        <v>156</v>
      </c>
      <c r="L102" s="4" t="s">
        <v>35</v>
      </c>
      <c r="M102" s="4" t="s">
        <v>38</v>
      </c>
      <c r="N102" s="4" t="s">
        <v>38</v>
      </c>
      <c r="O102" s="4">
        <f>LEN(K102)</f>
        <v>47</v>
      </c>
    </row>
    <row r="103" spans="1:15" x14ac:dyDescent="0.4">
      <c r="A103" s="55">
        <v>102</v>
      </c>
      <c r="B103" s="4" t="s">
        <v>152</v>
      </c>
      <c r="C103" s="4" t="s">
        <v>153</v>
      </c>
      <c r="D103" s="4">
        <v>2018</v>
      </c>
      <c r="E103" s="4">
        <v>2022</v>
      </c>
      <c r="F103" s="4" t="s">
        <v>44</v>
      </c>
      <c r="G103" s="4" t="str">
        <f>CONCATENATE(B103," (",D103," - ",E103,")")</f>
        <v>VAAPD (2018 - 2022)</v>
      </c>
      <c r="H103" s="4">
        <v>0</v>
      </c>
      <c r="I103" s="4">
        <v>96</v>
      </c>
      <c r="J103" s="4">
        <v>96</v>
      </c>
      <c r="K103" s="4" t="s">
        <v>157</v>
      </c>
      <c r="L103" s="4" t="s">
        <v>35</v>
      </c>
      <c r="M103" s="4" t="s">
        <v>38</v>
      </c>
      <c r="N103" s="4" t="s">
        <v>38</v>
      </c>
      <c r="O103" s="4">
        <f>LEN(K103)</f>
        <v>31</v>
      </c>
    </row>
    <row r="104" spans="1:15" x14ac:dyDescent="0.4">
      <c r="A104" s="55">
        <v>103</v>
      </c>
      <c r="B104" s="55" t="s">
        <v>158</v>
      </c>
      <c r="C104" s="55" t="s">
        <v>159</v>
      </c>
      <c r="D104" s="55">
        <v>2016</v>
      </c>
      <c r="E104" s="55">
        <v>2016</v>
      </c>
      <c r="F104" s="55">
        <v>1</v>
      </c>
      <c r="G104" s="55" t="str">
        <f>CONCATENATE(B104," (",D104," - ",E104,")")</f>
        <v>MAAOL (2016 - 2016)</v>
      </c>
      <c r="H104" s="55">
        <v>0</v>
      </c>
      <c r="I104" s="55">
        <v>72</v>
      </c>
      <c r="J104" s="55">
        <v>96</v>
      </c>
      <c r="K104" s="55" t="s">
        <v>93</v>
      </c>
      <c r="M104" s="55">
        <v>36</v>
      </c>
      <c r="N104" s="55">
        <v>36</v>
      </c>
      <c r="O104" s="55">
        <f>LEN(K104)</f>
        <v>20</v>
      </c>
    </row>
    <row r="105" spans="1:15" x14ac:dyDescent="0.4">
      <c r="A105" s="55">
        <v>104</v>
      </c>
      <c r="B105" s="55" t="s">
        <v>158</v>
      </c>
      <c r="C105" s="55" t="s">
        <v>159</v>
      </c>
      <c r="D105" s="55">
        <v>2016</v>
      </c>
      <c r="E105" s="55">
        <v>2016</v>
      </c>
      <c r="F105" s="55">
        <v>2</v>
      </c>
      <c r="G105" s="55" t="str">
        <f>CONCATENATE(B105," (",D105," - ",E105,")")</f>
        <v>MAAOL (2016 - 2016)</v>
      </c>
      <c r="H105" s="55">
        <v>0</v>
      </c>
      <c r="I105" s="55">
        <v>72</v>
      </c>
      <c r="J105" s="55">
        <v>96</v>
      </c>
      <c r="K105" s="55" t="s">
        <v>151</v>
      </c>
      <c r="M105" s="55">
        <v>36</v>
      </c>
      <c r="N105" s="55">
        <v>36</v>
      </c>
      <c r="O105" s="55">
        <f>LEN(K105)</f>
        <v>39</v>
      </c>
    </row>
    <row r="106" spans="1:15" x14ac:dyDescent="0.4">
      <c r="A106" s="55">
        <v>105</v>
      </c>
      <c r="B106" s="2" t="s">
        <v>158</v>
      </c>
      <c r="C106" s="2" t="s">
        <v>159</v>
      </c>
      <c r="D106" s="2">
        <v>2016</v>
      </c>
      <c r="E106" s="2">
        <v>2016</v>
      </c>
      <c r="F106" s="2" t="s">
        <v>52</v>
      </c>
      <c r="G106" s="2" t="str">
        <f>CONCATENATE(B106," (",D106," - ",E106,")")</f>
        <v>MAAOL (2016 - 2016)</v>
      </c>
      <c r="H106" s="2">
        <v>0</v>
      </c>
      <c r="I106" s="2">
        <v>72</v>
      </c>
      <c r="J106" s="2">
        <v>96</v>
      </c>
      <c r="K106" s="2" t="s">
        <v>25</v>
      </c>
      <c r="L106" s="2"/>
      <c r="M106" s="2">
        <v>24</v>
      </c>
      <c r="N106" s="2">
        <v>24</v>
      </c>
      <c r="O106" s="2">
        <f>LEN(K106)</f>
        <v>9</v>
      </c>
    </row>
    <row r="107" spans="1:15" x14ac:dyDescent="0.4">
      <c r="A107" s="55">
        <v>106</v>
      </c>
      <c r="B107" s="55" t="s">
        <v>158</v>
      </c>
      <c r="C107" s="55" t="s">
        <v>159</v>
      </c>
      <c r="D107" s="55">
        <v>2017</v>
      </c>
      <c r="E107" s="55">
        <v>2017</v>
      </c>
      <c r="F107" s="55">
        <v>1</v>
      </c>
      <c r="G107" s="55" t="str">
        <f>CONCATENATE(B107," (",D107," - ",E107,")")</f>
        <v>MAAOL (2017 - 2017)</v>
      </c>
      <c r="H107" s="55">
        <v>0</v>
      </c>
      <c r="I107" s="55">
        <v>72</v>
      </c>
      <c r="J107" s="55">
        <v>96</v>
      </c>
      <c r="K107" s="55" t="s">
        <v>130</v>
      </c>
      <c r="M107" s="55">
        <v>6</v>
      </c>
      <c r="N107" s="55">
        <v>6</v>
      </c>
      <c r="O107" s="55">
        <f>LEN(K107)</f>
        <v>21</v>
      </c>
    </row>
    <row r="108" spans="1:15" x14ac:dyDescent="0.4">
      <c r="A108" s="55">
        <v>107</v>
      </c>
      <c r="B108" s="55" t="s">
        <v>158</v>
      </c>
      <c r="C108" s="55" t="s">
        <v>159</v>
      </c>
      <c r="D108" s="55">
        <v>2017</v>
      </c>
      <c r="E108" s="55">
        <v>2017</v>
      </c>
      <c r="F108" s="55">
        <v>2</v>
      </c>
      <c r="G108" s="55" t="str">
        <f>CONCATENATE(B108," (",D108," - ",E108,")")</f>
        <v>MAAOL (2017 - 2017)</v>
      </c>
      <c r="H108" s="55">
        <v>0</v>
      </c>
      <c r="I108" s="55">
        <v>72</v>
      </c>
      <c r="J108" s="55">
        <v>96</v>
      </c>
      <c r="K108" s="55" t="s">
        <v>154</v>
      </c>
      <c r="M108" s="55">
        <v>6</v>
      </c>
      <c r="N108" s="55">
        <v>6</v>
      </c>
      <c r="O108" s="55">
        <f>LEN(K108)</f>
        <v>21</v>
      </c>
    </row>
    <row r="109" spans="1:15" x14ac:dyDescent="0.4">
      <c r="A109" s="55">
        <v>108</v>
      </c>
      <c r="B109" s="55" t="s">
        <v>158</v>
      </c>
      <c r="C109" s="55" t="s">
        <v>159</v>
      </c>
      <c r="D109" s="55">
        <v>2017</v>
      </c>
      <c r="E109" s="55">
        <v>2017</v>
      </c>
      <c r="F109" s="55">
        <v>3</v>
      </c>
      <c r="G109" s="55" t="str">
        <f>CONCATENATE(B109," (",D109," - ",E109,")")</f>
        <v>MAAOL (2017 - 2017)</v>
      </c>
      <c r="H109" s="55">
        <v>0</v>
      </c>
      <c r="I109" s="55">
        <v>72</v>
      </c>
      <c r="J109" s="55">
        <v>96</v>
      </c>
      <c r="K109" s="55" t="s">
        <v>162</v>
      </c>
      <c r="M109" s="55">
        <v>24</v>
      </c>
      <c r="N109" s="55">
        <v>24</v>
      </c>
      <c r="O109" s="55">
        <f>LEN(K109)</f>
        <v>39</v>
      </c>
    </row>
    <row r="110" spans="1:15" x14ac:dyDescent="0.4">
      <c r="A110" s="55">
        <v>109</v>
      </c>
      <c r="B110" s="55" t="s">
        <v>158</v>
      </c>
      <c r="C110" s="55" t="s">
        <v>159</v>
      </c>
      <c r="D110" s="55">
        <v>2017</v>
      </c>
      <c r="E110" s="55">
        <v>2017</v>
      </c>
      <c r="F110" s="55">
        <v>4</v>
      </c>
      <c r="G110" s="55" t="str">
        <f>CONCATENATE(B110," (",D110," - ",E110,")")</f>
        <v>MAAOL (2017 - 2017)</v>
      </c>
      <c r="H110" s="55">
        <v>0</v>
      </c>
      <c r="I110" s="55">
        <v>72</v>
      </c>
      <c r="J110" s="55">
        <v>96</v>
      </c>
      <c r="K110" s="55" t="s">
        <v>93</v>
      </c>
      <c r="M110" s="55">
        <v>36</v>
      </c>
      <c r="N110" s="55">
        <v>36</v>
      </c>
      <c r="O110" s="55">
        <f>LEN(K110)</f>
        <v>20</v>
      </c>
    </row>
    <row r="111" spans="1:15" x14ac:dyDescent="0.4">
      <c r="A111" s="55">
        <v>110</v>
      </c>
      <c r="B111" s="2" t="s">
        <v>158</v>
      </c>
      <c r="C111" s="2" t="s">
        <v>159</v>
      </c>
      <c r="D111" s="2">
        <v>2017</v>
      </c>
      <c r="E111" s="2">
        <v>2017</v>
      </c>
      <c r="F111" s="2" t="s">
        <v>52</v>
      </c>
      <c r="G111" s="2" t="str">
        <f>CONCATENATE(B111," (",D111," - ",E111,")")</f>
        <v>MAAOL (2017 - 2017)</v>
      </c>
      <c r="H111" s="2">
        <v>0</v>
      </c>
      <c r="I111" s="2">
        <v>72</v>
      </c>
      <c r="J111" s="2">
        <v>96</v>
      </c>
      <c r="K111" s="2" t="s">
        <v>25</v>
      </c>
      <c r="L111" s="2"/>
      <c r="M111" s="2">
        <v>24</v>
      </c>
      <c r="N111" s="2">
        <v>24</v>
      </c>
      <c r="O111" s="2">
        <f>LEN(K111)</f>
        <v>9</v>
      </c>
    </row>
    <row r="112" spans="1:15" x14ac:dyDescent="0.4">
      <c r="A112" s="55">
        <v>111</v>
      </c>
      <c r="B112" s="55" t="s">
        <v>163</v>
      </c>
      <c r="C112" s="55" t="s">
        <v>159</v>
      </c>
      <c r="D112" s="55">
        <v>2018</v>
      </c>
      <c r="E112" s="55">
        <v>2022</v>
      </c>
      <c r="F112" s="55">
        <v>1</v>
      </c>
      <c r="G112" s="55" t="str">
        <f>CONCATENATE(B112," (",D112," - ",E112,")")</f>
        <v>MAAPO (2018 - 2022)</v>
      </c>
      <c r="H112" s="55">
        <v>0</v>
      </c>
      <c r="I112" s="55">
        <v>48</v>
      </c>
      <c r="J112" s="55">
        <v>72</v>
      </c>
      <c r="K112" s="55" t="s">
        <v>130</v>
      </c>
      <c r="M112" s="55">
        <v>6</v>
      </c>
      <c r="N112" s="55">
        <v>6</v>
      </c>
      <c r="O112" s="55">
        <f>LEN(K112)</f>
        <v>21</v>
      </c>
    </row>
    <row r="113" spans="1:15" x14ac:dyDescent="0.4">
      <c r="A113" s="55">
        <v>112</v>
      </c>
      <c r="B113" s="55" t="s">
        <v>163</v>
      </c>
      <c r="C113" s="55" t="s">
        <v>159</v>
      </c>
      <c r="D113" s="55">
        <v>2018</v>
      </c>
      <c r="E113" s="55">
        <v>2022</v>
      </c>
      <c r="F113" s="55">
        <v>2</v>
      </c>
      <c r="G113" s="55" t="str">
        <f>CONCATENATE(B113," (",D113," - ",E113,")")</f>
        <v>MAAPO (2018 - 2022)</v>
      </c>
      <c r="H113" s="55">
        <v>0</v>
      </c>
      <c r="I113" s="55">
        <v>48</v>
      </c>
      <c r="J113" s="55">
        <v>72</v>
      </c>
      <c r="K113" s="55" t="s">
        <v>154</v>
      </c>
      <c r="M113" s="55">
        <v>6</v>
      </c>
      <c r="N113" s="55">
        <v>6</v>
      </c>
      <c r="O113" s="55">
        <f>LEN(K113)</f>
        <v>21</v>
      </c>
    </row>
    <row r="114" spans="1:15" x14ac:dyDescent="0.4">
      <c r="A114" s="55">
        <v>113</v>
      </c>
      <c r="B114" s="55" t="s">
        <v>163</v>
      </c>
      <c r="C114" s="55" t="s">
        <v>159</v>
      </c>
      <c r="D114" s="55">
        <v>2018</v>
      </c>
      <c r="E114" s="55">
        <v>2022</v>
      </c>
      <c r="F114" s="55">
        <v>3</v>
      </c>
      <c r="G114" s="55" t="str">
        <f>CONCATENATE(B114," (",D114," - ",E114,")")</f>
        <v>MAAPO (2018 - 2022)</v>
      </c>
      <c r="H114" s="55">
        <v>0</v>
      </c>
      <c r="I114" s="55">
        <v>48</v>
      </c>
      <c r="J114" s="55">
        <v>72</v>
      </c>
      <c r="K114" s="55" t="s">
        <v>145</v>
      </c>
      <c r="M114" s="55">
        <v>12</v>
      </c>
      <c r="N114" s="55">
        <v>12</v>
      </c>
      <c r="O114" s="55">
        <f>LEN(K114)</f>
        <v>28</v>
      </c>
    </row>
    <row r="115" spans="1:15" x14ac:dyDescent="0.4">
      <c r="A115" s="55">
        <v>114</v>
      </c>
      <c r="B115" s="55" t="s">
        <v>163</v>
      </c>
      <c r="C115" s="55" t="s">
        <v>159</v>
      </c>
      <c r="D115" s="55">
        <v>2018</v>
      </c>
      <c r="E115" s="55">
        <v>2022</v>
      </c>
      <c r="F115" s="55">
        <v>4</v>
      </c>
      <c r="G115" s="55" t="str">
        <f>CONCATENATE(B115," (",D115," - ",E115,")")</f>
        <v>MAAPO (2018 - 2022)</v>
      </c>
      <c r="H115" s="55">
        <v>0</v>
      </c>
      <c r="I115" s="55">
        <v>48</v>
      </c>
      <c r="J115" s="55">
        <v>72</v>
      </c>
      <c r="K115" s="55" t="s">
        <v>92</v>
      </c>
      <c r="M115" s="55">
        <v>24</v>
      </c>
      <c r="N115" s="55">
        <v>24</v>
      </c>
      <c r="O115" s="55">
        <f>LEN(K115)</f>
        <v>24</v>
      </c>
    </row>
    <row r="116" spans="1:15" x14ac:dyDescent="0.4">
      <c r="A116" s="55">
        <v>115</v>
      </c>
      <c r="B116" s="2" t="s">
        <v>163</v>
      </c>
      <c r="C116" s="2" t="s">
        <v>159</v>
      </c>
      <c r="D116" s="2">
        <v>2018</v>
      </c>
      <c r="E116" s="2">
        <v>2022</v>
      </c>
      <c r="F116" s="2" t="s">
        <v>52</v>
      </c>
      <c r="G116" s="2" t="str">
        <f>CONCATENATE(B116," (",D116," - ",E116,")")</f>
        <v>MAAPO (2018 - 2022)</v>
      </c>
      <c r="H116" s="2">
        <v>0</v>
      </c>
      <c r="I116" s="2">
        <v>48</v>
      </c>
      <c r="J116" s="2">
        <v>72</v>
      </c>
      <c r="K116" s="2" t="s">
        <v>25</v>
      </c>
      <c r="L116" s="2"/>
      <c r="M116" s="2">
        <v>24</v>
      </c>
      <c r="N116" s="2">
        <v>24</v>
      </c>
      <c r="O116" s="2">
        <f>LEN(K116)</f>
        <v>9</v>
      </c>
    </row>
    <row r="117" spans="1:15" x14ac:dyDescent="0.4">
      <c r="A117" s="55">
        <v>116</v>
      </c>
      <c r="B117" s="4" t="s">
        <v>163</v>
      </c>
      <c r="C117" s="4" t="s">
        <v>159</v>
      </c>
      <c r="D117" s="4">
        <v>2018</v>
      </c>
      <c r="E117" s="4">
        <v>2022</v>
      </c>
      <c r="F117" s="4" t="s">
        <v>43</v>
      </c>
      <c r="G117" s="4" t="str">
        <f>CONCATENATE(B117," (",D117," - ",E117,")")</f>
        <v>MAAPO (2018 - 2022)</v>
      </c>
      <c r="H117" s="4">
        <v>0</v>
      </c>
      <c r="I117" s="4">
        <v>48</v>
      </c>
      <c r="J117" s="4">
        <v>72</v>
      </c>
      <c r="K117" s="4" t="s">
        <v>156</v>
      </c>
      <c r="L117" s="4" t="s">
        <v>35</v>
      </c>
      <c r="M117" s="4" t="s">
        <v>38</v>
      </c>
      <c r="N117" s="4" t="s">
        <v>38</v>
      </c>
      <c r="O117" s="4">
        <f>LEN(K117)</f>
        <v>47</v>
      </c>
    </row>
    <row r="118" spans="1:15" x14ac:dyDescent="0.4">
      <c r="A118" s="55">
        <v>117</v>
      </c>
      <c r="B118" s="4" t="s">
        <v>163</v>
      </c>
      <c r="C118" s="4" t="s">
        <v>159</v>
      </c>
      <c r="D118" s="4">
        <v>2018</v>
      </c>
      <c r="E118" s="4">
        <v>2022</v>
      </c>
      <c r="F118" s="4" t="s">
        <v>44</v>
      </c>
      <c r="G118" s="4" t="str">
        <f>CONCATENATE(B118," (",D118," - ",E118,")")</f>
        <v>MAAPO (2018 - 2022)</v>
      </c>
      <c r="H118" s="4">
        <v>0</v>
      </c>
      <c r="I118" s="4">
        <v>48</v>
      </c>
      <c r="J118" s="4">
        <v>72</v>
      </c>
      <c r="K118" s="4" t="s">
        <v>157</v>
      </c>
      <c r="L118" s="4" t="s">
        <v>35</v>
      </c>
      <c r="M118" s="4" t="s">
        <v>38</v>
      </c>
      <c r="N118" s="4" t="s">
        <v>38</v>
      </c>
      <c r="O118" s="4">
        <f>LEN(K118)</f>
        <v>31</v>
      </c>
    </row>
    <row r="119" spans="1:15" x14ac:dyDescent="0.4">
      <c r="A119" s="55">
        <v>118</v>
      </c>
      <c r="B119" s="55" t="s">
        <v>160</v>
      </c>
      <c r="C119" s="55" t="s">
        <v>161</v>
      </c>
      <c r="D119" s="55">
        <v>2016</v>
      </c>
      <c r="E119" s="55">
        <v>2016</v>
      </c>
      <c r="F119" s="55">
        <v>1</v>
      </c>
      <c r="G119" s="55" t="str">
        <f>CONCATENATE(B119," (",D119," - ",E119,")")</f>
        <v>VAAOL (2016 - 2016)</v>
      </c>
      <c r="H119" s="55">
        <v>0</v>
      </c>
      <c r="I119" s="55">
        <v>96</v>
      </c>
      <c r="J119" s="55">
        <v>96</v>
      </c>
      <c r="K119" s="55" t="s">
        <v>93</v>
      </c>
      <c r="M119" s="55">
        <v>36</v>
      </c>
      <c r="N119" s="55">
        <v>36</v>
      </c>
      <c r="O119" s="55">
        <f>LEN(K119)</f>
        <v>20</v>
      </c>
    </row>
    <row r="120" spans="1:15" x14ac:dyDescent="0.4">
      <c r="A120" s="55">
        <v>119</v>
      </c>
      <c r="B120" s="55" t="s">
        <v>160</v>
      </c>
      <c r="C120" s="55" t="s">
        <v>161</v>
      </c>
      <c r="D120" s="55">
        <v>2016</v>
      </c>
      <c r="E120" s="55">
        <v>2016</v>
      </c>
      <c r="F120" s="55">
        <v>2</v>
      </c>
      <c r="G120" s="55" t="str">
        <f>CONCATENATE(B120," (",D120," - ",E120,")")</f>
        <v>VAAOL (2016 - 2016)</v>
      </c>
      <c r="H120" s="55">
        <v>0</v>
      </c>
      <c r="I120" s="55">
        <v>96</v>
      </c>
      <c r="J120" s="55">
        <v>96</v>
      </c>
      <c r="K120" s="55" t="s">
        <v>151</v>
      </c>
      <c r="M120" s="55">
        <v>36</v>
      </c>
      <c r="N120" s="55">
        <v>36</v>
      </c>
      <c r="O120" s="55">
        <f>LEN(K120)</f>
        <v>39</v>
      </c>
    </row>
    <row r="121" spans="1:15" x14ac:dyDescent="0.4">
      <c r="A121" s="55">
        <v>120</v>
      </c>
      <c r="B121" s="55" t="s">
        <v>160</v>
      </c>
      <c r="C121" s="55" t="s">
        <v>161</v>
      </c>
      <c r="D121" s="55">
        <v>2016</v>
      </c>
      <c r="E121" s="55">
        <v>2016</v>
      </c>
      <c r="F121" s="55">
        <v>3</v>
      </c>
      <c r="G121" s="55" t="str">
        <f>CONCATENATE(B121," (",D121," - ",E121,")")</f>
        <v>VAAOL (2016 - 2016)</v>
      </c>
      <c r="H121" s="55">
        <v>0</v>
      </c>
      <c r="I121" s="55">
        <v>96</v>
      </c>
      <c r="J121" s="55">
        <v>96</v>
      </c>
      <c r="K121" s="55" t="s">
        <v>128</v>
      </c>
      <c r="M121" s="55">
        <v>24</v>
      </c>
      <c r="N121" s="55">
        <v>24</v>
      </c>
      <c r="O121" s="55">
        <f>LEN(K121)</f>
        <v>6</v>
      </c>
    </row>
    <row r="122" spans="1:15" x14ac:dyDescent="0.4">
      <c r="A122" s="55">
        <v>121</v>
      </c>
      <c r="B122" s="55" t="s">
        <v>160</v>
      </c>
      <c r="C122" s="55" t="s">
        <v>161</v>
      </c>
      <c r="D122" s="55">
        <v>2017</v>
      </c>
      <c r="E122" s="55">
        <v>2017</v>
      </c>
      <c r="F122" s="55">
        <v>1</v>
      </c>
      <c r="G122" s="55" t="str">
        <f>CONCATENATE(B122," (",D122," - ",E122,")")</f>
        <v>VAAOL (2017 - 2017)</v>
      </c>
      <c r="H122" s="55">
        <v>0</v>
      </c>
      <c r="I122" s="55">
        <v>96</v>
      </c>
      <c r="J122" s="55">
        <v>96</v>
      </c>
      <c r="K122" s="55" t="s">
        <v>130</v>
      </c>
      <c r="M122" s="55">
        <v>6</v>
      </c>
      <c r="N122" s="55">
        <v>6</v>
      </c>
      <c r="O122" s="55">
        <f>LEN(K122)</f>
        <v>21</v>
      </c>
    </row>
    <row r="123" spans="1:15" x14ac:dyDescent="0.4">
      <c r="A123" s="55">
        <v>122</v>
      </c>
      <c r="B123" s="55" t="s">
        <v>160</v>
      </c>
      <c r="C123" s="55" t="s">
        <v>161</v>
      </c>
      <c r="D123" s="55">
        <v>2017</v>
      </c>
      <c r="E123" s="55">
        <v>2017</v>
      </c>
      <c r="F123" s="55">
        <v>2</v>
      </c>
      <c r="G123" s="55" t="str">
        <f>CONCATENATE(B123," (",D123," - ",E123,")")</f>
        <v>VAAOL (2017 - 2017)</v>
      </c>
      <c r="H123" s="55">
        <v>0</v>
      </c>
      <c r="I123" s="55">
        <v>96</v>
      </c>
      <c r="J123" s="55">
        <v>96</v>
      </c>
      <c r="K123" s="55" t="s">
        <v>154</v>
      </c>
      <c r="M123" s="55">
        <v>6</v>
      </c>
      <c r="N123" s="55">
        <v>6</v>
      </c>
      <c r="O123" s="55">
        <f>LEN(K123)</f>
        <v>21</v>
      </c>
    </row>
    <row r="124" spans="1:15" x14ac:dyDescent="0.4">
      <c r="A124" s="55">
        <v>123</v>
      </c>
      <c r="B124" s="55" t="s">
        <v>160</v>
      </c>
      <c r="C124" s="55" t="s">
        <v>161</v>
      </c>
      <c r="D124" s="55">
        <v>2017</v>
      </c>
      <c r="E124" s="55">
        <v>2017</v>
      </c>
      <c r="F124" s="55">
        <v>3</v>
      </c>
      <c r="G124" s="55" t="str">
        <f>CONCATENATE(B124," (",D124," - ",E124,")")</f>
        <v>VAAOL (2017 - 2017)</v>
      </c>
      <c r="H124" s="55">
        <v>0</v>
      </c>
      <c r="I124" s="55">
        <v>96</v>
      </c>
      <c r="J124" s="55">
        <v>96</v>
      </c>
      <c r="K124" s="55" t="s">
        <v>162</v>
      </c>
      <c r="M124" s="55">
        <v>24</v>
      </c>
      <c r="N124" s="55">
        <v>24</v>
      </c>
      <c r="O124" s="55">
        <f>LEN(K124)</f>
        <v>39</v>
      </c>
    </row>
    <row r="125" spans="1:15" x14ac:dyDescent="0.4">
      <c r="A125" s="55">
        <v>124</v>
      </c>
      <c r="B125" s="55" t="s">
        <v>160</v>
      </c>
      <c r="C125" s="55" t="s">
        <v>161</v>
      </c>
      <c r="D125" s="55">
        <v>2017</v>
      </c>
      <c r="E125" s="55">
        <v>2017</v>
      </c>
      <c r="F125" s="55">
        <v>4</v>
      </c>
      <c r="G125" s="55" t="str">
        <f>CONCATENATE(B125," (",D125," - ",E125,")")</f>
        <v>VAAOL (2017 - 2017)</v>
      </c>
      <c r="H125" s="55">
        <v>0</v>
      </c>
      <c r="I125" s="55">
        <v>96</v>
      </c>
      <c r="J125" s="55">
        <v>96</v>
      </c>
      <c r="K125" s="55" t="s">
        <v>93</v>
      </c>
      <c r="M125" s="55">
        <v>36</v>
      </c>
      <c r="N125" s="55">
        <v>36</v>
      </c>
      <c r="O125" s="55">
        <f>LEN(K125)</f>
        <v>20</v>
      </c>
    </row>
    <row r="126" spans="1:15" x14ac:dyDescent="0.4">
      <c r="A126" s="55">
        <v>125</v>
      </c>
      <c r="B126" s="55" t="s">
        <v>160</v>
      </c>
      <c r="C126" s="55" t="s">
        <v>161</v>
      </c>
      <c r="D126" s="55">
        <v>2017</v>
      </c>
      <c r="E126" s="55">
        <v>2017</v>
      </c>
      <c r="F126" s="55">
        <v>5</v>
      </c>
      <c r="G126" s="55" t="str">
        <f>CONCATENATE(B126," (",D126," - ",E126,")")</f>
        <v>VAAOL (2017 - 2017)</v>
      </c>
      <c r="H126" s="55">
        <v>0</v>
      </c>
      <c r="I126" s="55">
        <v>96</v>
      </c>
      <c r="J126" s="55">
        <v>96</v>
      </c>
      <c r="K126" s="55" t="s">
        <v>128</v>
      </c>
      <c r="M126" s="55">
        <v>24</v>
      </c>
      <c r="N126" s="55">
        <v>24</v>
      </c>
      <c r="O126" s="55">
        <f>LEN(K126)</f>
        <v>6</v>
      </c>
    </row>
    <row r="127" spans="1:15" x14ac:dyDescent="0.4">
      <c r="A127" s="55">
        <v>126</v>
      </c>
      <c r="B127" s="55" t="s">
        <v>164</v>
      </c>
      <c r="C127" s="55" t="s">
        <v>161</v>
      </c>
      <c r="D127" s="55">
        <v>2018</v>
      </c>
      <c r="E127" s="55">
        <v>2022</v>
      </c>
      <c r="F127" s="55">
        <v>1</v>
      </c>
      <c r="G127" s="55" t="str">
        <f>CONCATENATE(B127," (",D127," - ",E127,")")</f>
        <v>VAAPO (2018 - 2022)</v>
      </c>
      <c r="H127" s="55">
        <v>0</v>
      </c>
      <c r="I127" s="55">
        <v>72</v>
      </c>
      <c r="J127" s="55">
        <v>72</v>
      </c>
      <c r="K127" s="55" t="s">
        <v>130</v>
      </c>
      <c r="M127" s="55">
        <v>6</v>
      </c>
      <c r="N127" s="55">
        <v>6</v>
      </c>
      <c r="O127" s="55">
        <f>LEN(K127)</f>
        <v>21</v>
      </c>
    </row>
    <row r="128" spans="1:15" x14ac:dyDescent="0.4">
      <c r="A128" s="55">
        <v>127</v>
      </c>
      <c r="B128" s="55" t="s">
        <v>164</v>
      </c>
      <c r="C128" s="55" t="s">
        <v>161</v>
      </c>
      <c r="D128" s="55">
        <v>2018</v>
      </c>
      <c r="E128" s="55">
        <v>2022</v>
      </c>
      <c r="F128" s="55">
        <v>2</v>
      </c>
      <c r="G128" s="55" t="str">
        <f>CONCATENATE(B128," (",D128," - ",E128,")")</f>
        <v>VAAPO (2018 - 2022)</v>
      </c>
      <c r="H128" s="55">
        <v>0</v>
      </c>
      <c r="I128" s="55">
        <v>72</v>
      </c>
      <c r="J128" s="55">
        <v>72</v>
      </c>
      <c r="K128" s="55" t="s">
        <v>154</v>
      </c>
      <c r="M128" s="55">
        <v>6</v>
      </c>
      <c r="N128" s="55">
        <v>6</v>
      </c>
      <c r="O128" s="55">
        <f>LEN(K128)</f>
        <v>21</v>
      </c>
    </row>
    <row r="129" spans="1:15" x14ac:dyDescent="0.4">
      <c r="A129" s="55">
        <v>128</v>
      </c>
      <c r="B129" s="55" t="s">
        <v>164</v>
      </c>
      <c r="C129" s="55" t="s">
        <v>161</v>
      </c>
      <c r="D129" s="55">
        <v>2018</v>
      </c>
      <c r="E129" s="55">
        <v>2022</v>
      </c>
      <c r="F129" s="55">
        <v>3</v>
      </c>
      <c r="G129" s="55" t="str">
        <f>CONCATENATE(B129," (",D129," - ",E129,")")</f>
        <v>VAAPO (2018 - 2022)</v>
      </c>
      <c r="H129" s="55">
        <v>0</v>
      </c>
      <c r="I129" s="55">
        <v>72</v>
      </c>
      <c r="J129" s="55">
        <v>72</v>
      </c>
      <c r="K129" s="55" t="s">
        <v>145</v>
      </c>
      <c r="M129" s="55">
        <v>12</v>
      </c>
      <c r="N129" s="55">
        <v>12</v>
      </c>
      <c r="O129" s="55">
        <f>LEN(K129)</f>
        <v>28</v>
      </c>
    </row>
    <row r="130" spans="1:15" x14ac:dyDescent="0.4">
      <c r="A130" s="55">
        <v>129</v>
      </c>
      <c r="B130" s="55" t="s">
        <v>164</v>
      </c>
      <c r="C130" s="55" t="s">
        <v>161</v>
      </c>
      <c r="D130" s="55">
        <v>2018</v>
      </c>
      <c r="E130" s="55">
        <v>2022</v>
      </c>
      <c r="F130" s="55">
        <v>4</v>
      </c>
      <c r="G130" s="55" t="str">
        <f>CONCATENATE(B130," (",D130," - ",E130,")")</f>
        <v>VAAPO (2018 - 2022)</v>
      </c>
      <c r="H130" s="55">
        <v>0</v>
      </c>
      <c r="I130" s="55">
        <v>72</v>
      </c>
      <c r="J130" s="55">
        <v>72</v>
      </c>
      <c r="K130" s="55" t="s">
        <v>92</v>
      </c>
      <c r="M130" s="55">
        <v>24</v>
      </c>
      <c r="N130" s="55">
        <v>24</v>
      </c>
      <c r="O130" s="55">
        <f>LEN(K130)</f>
        <v>24</v>
      </c>
    </row>
    <row r="131" spans="1:15" x14ac:dyDescent="0.4">
      <c r="A131" s="55">
        <v>130</v>
      </c>
      <c r="B131" s="55" t="s">
        <v>164</v>
      </c>
      <c r="C131" s="55" t="s">
        <v>161</v>
      </c>
      <c r="D131" s="55">
        <v>2018</v>
      </c>
      <c r="E131" s="55">
        <v>2022</v>
      </c>
      <c r="F131" s="55">
        <v>5</v>
      </c>
      <c r="G131" s="55" t="str">
        <f>CONCATENATE(B131," (",D131," - ",E131,")")</f>
        <v>VAAPO (2018 - 2022)</v>
      </c>
      <c r="H131" s="55">
        <v>0</v>
      </c>
      <c r="I131" s="55">
        <v>72</v>
      </c>
      <c r="J131" s="55">
        <v>72</v>
      </c>
      <c r="K131" s="55" t="s">
        <v>128</v>
      </c>
      <c r="M131" s="55">
        <v>24</v>
      </c>
      <c r="N131" s="55">
        <v>24</v>
      </c>
      <c r="O131" s="55">
        <f>LEN(K131)</f>
        <v>6</v>
      </c>
    </row>
    <row r="132" spans="1:15" x14ac:dyDescent="0.4">
      <c r="A132" s="55">
        <v>131</v>
      </c>
      <c r="B132" s="4" t="s">
        <v>164</v>
      </c>
      <c r="C132" s="4" t="s">
        <v>161</v>
      </c>
      <c r="D132" s="4">
        <v>2018</v>
      </c>
      <c r="E132" s="4">
        <v>2022</v>
      </c>
      <c r="F132" s="4" t="s">
        <v>43</v>
      </c>
      <c r="G132" s="4" t="str">
        <f>CONCATENATE(B132," (",D132," - ",E132,")")</f>
        <v>VAAPO (2018 - 2022)</v>
      </c>
      <c r="H132" s="4">
        <v>0</v>
      </c>
      <c r="I132" s="4">
        <v>72</v>
      </c>
      <c r="J132" s="4">
        <v>72</v>
      </c>
      <c r="K132" s="4" t="s">
        <v>156</v>
      </c>
      <c r="L132" s="4" t="s">
        <v>35</v>
      </c>
      <c r="M132" s="4" t="s">
        <v>38</v>
      </c>
      <c r="N132" s="4" t="s">
        <v>38</v>
      </c>
      <c r="O132" s="4">
        <f>LEN(K132)</f>
        <v>47</v>
      </c>
    </row>
    <row r="133" spans="1:15" x14ac:dyDescent="0.4">
      <c r="A133" s="55">
        <v>132</v>
      </c>
      <c r="B133" s="4" t="s">
        <v>164</v>
      </c>
      <c r="C133" s="4" t="s">
        <v>161</v>
      </c>
      <c r="D133" s="4">
        <v>2018</v>
      </c>
      <c r="E133" s="4">
        <v>2022</v>
      </c>
      <c r="F133" s="4" t="s">
        <v>44</v>
      </c>
      <c r="G133" s="4" t="str">
        <f>CONCATENATE(B133," (",D133," - ",E133,")")</f>
        <v>VAAPO (2018 - 2022)</v>
      </c>
      <c r="H133" s="4">
        <v>0</v>
      </c>
      <c r="I133" s="4">
        <v>72</v>
      </c>
      <c r="J133" s="4">
        <v>72</v>
      </c>
      <c r="K133" s="4" t="s">
        <v>157</v>
      </c>
      <c r="L133" s="4" t="s">
        <v>35</v>
      </c>
      <c r="M133" s="4" t="s">
        <v>38</v>
      </c>
      <c r="N133" s="4" t="s">
        <v>38</v>
      </c>
      <c r="O133" s="4">
        <f>LEN(K133)</f>
        <v>31</v>
      </c>
    </row>
    <row r="134" spans="1:15" x14ac:dyDescent="0.4">
      <c r="A134" s="55">
        <v>133</v>
      </c>
      <c r="B134" s="55" t="s">
        <v>322</v>
      </c>
      <c r="C134" s="55" t="s">
        <v>323</v>
      </c>
      <c r="D134" s="55">
        <v>2025</v>
      </c>
      <c r="E134" s="55">
        <v>2025</v>
      </c>
      <c r="F134" s="56">
        <v>1</v>
      </c>
      <c r="G134" s="55" t="str">
        <f>CONCATENATE(B134," (",D134," - ",E134,")")</f>
        <v>MACRI (2025 - 2025)</v>
      </c>
      <c r="H134" s="55">
        <v>0</v>
      </c>
      <c r="I134" s="55">
        <v>48</v>
      </c>
      <c r="J134" s="55">
        <v>48</v>
      </c>
      <c r="K134" s="55" t="s">
        <v>324</v>
      </c>
      <c r="M134" s="55">
        <v>6</v>
      </c>
      <c r="N134" s="55">
        <v>6</v>
      </c>
      <c r="O134" s="55">
        <f>LEN(K134)</f>
        <v>21</v>
      </c>
    </row>
    <row r="135" spans="1:15" x14ac:dyDescent="0.4">
      <c r="A135" s="55">
        <v>134</v>
      </c>
      <c r="B135" s="55" t="s">
        <v>322</v>
      </c>
      <c r="C135" s="55" t="s">
        <v>323</v>
      </c>
      <c r="D135" s="55">
        <v>2025</v>
      </c>
      <c r="E135" s="55">
        <v>2025</v>
      </c>
      <c r="F135" s="56">
        <v>2</v>
      </c>
      <c r="G135" s="55" t="str">
        <f>CONCATENATE(B135," (",D135," - ",E135,")")</f>
        <v>MACRI (2025 - 2025)</v>
      </c>
      <c r="H135" s="55">
        <v>0</v>
      </c>
      <c r="I135" s="55">
        <v>48</v>
      </c>
      <c r="J135" s="55">
        <v>48</v>
      </c>
      <c r="K135" s="55" t="s">
        <v>325</v>
      </c>
      <c r="M135" s="55">
        <v>6</v>
      </c>
      <c r="N135" s="55">
        <v>6</v>
      </c>
      <c r="O135" s="55">
        <f>LEN(K135)</f>
        <v>21</v>
      </c>
    </row>
    <row r="136" spans="1:15" x14ac:dyDescent="0.4">
      <c r="A136" s="55">
        <v>135</v>
      </c>
      <c r="B136" s="55" t="s">
        <v>322</v>
      </c>
      <c r="C136" s="55" t="s">
        <v>323</v>
      </c>
      <c r="D136" s="55">
        <v>2025</v>
      </c>
      <c r="E136" s="55">
        <v>2025</v>
      </c>
      <c r="F136" s="56">
        <v>3</v>
      </c>
      <c r="G136" s="55" t="str">
        <f>CONCATENATE(B136," (",D136," - ",E136,")")</f>
        <v>MACRI (2025 - 2025)</v>
      </c>
      <c r="H136" s="55">
        <v>0</v>
      </c>
      <c r="I136" s="55">
        <v>48</v>
      </c>
      <c r="J136" s="55">
        <v>48</v>
      </c>
      <c r="K136" s="55" t="s">
        <v>326</v>
      </c>
      <c r="M136" s="55">
        <v>18</v>
      </c>
      <c r="N136" s="55">
        <v>18</v>
      </c>
      <c r="O136" s="55">
        <f>LEN(K136)</f>
        <v>30</v>
      </c>
    </row>
    <row r="137" spans="1:15" x14ac:dyDescent="0.4">
      <c r="A137" s="55">
        <v>136</v>
      </c>
      <c r="B137" s="55" t="s">
        <v>322</v>
      </c>
      <c r="C137" s="55" t="s">
        <v>323</v>
      </c>
      <c r="D137" s="55">
        <v>2025</v>
      </c>
      <c r="E137" s="55">
        <v>2025</v>
      </c>
      <c r="F137" s="56">
        <v>4</v>
      </c>
      <c r="G137" s="55" t="str">
        <f>CONCATENATE(B137," (",D137," - ",E137,")")</f>
        <v>MACRI (2025 - 2025)</v>
      </c>
      <c r="H137" s="55">
        <v>0</v>
      </c>
      <c r="I137" s="55">
        <v>48</v>
      </c>
      <c r="J137" s="55">
        <v>48</v>
      </c>
      <c r="K137" s="55" t="s">
        <v>327</v>
      </c>
      <c r="M137" s="55">
        <v>18</v>
      </c>
      <c r="N137" s="55">
        <v>18</v>
      </c>
      <c r="O137" s="55">
        <f>LEN(K137)</f>
        <v>24</v>
      </c>
    </row>
    <row r="138" spans="1:15" x14ac:dyDescent="0.4">
      <c r="A138" s="55">
        <v>137</v>
      </c>
      <c r="B138" s="55" t="s">
        <v>165</v>
      </c>
      <c r="C138" s="55" t="s">
        <v>166</v>
      </c>
      <c r="D138" s="55">
        <v>2018</v>
      </c>
      <c r="E138" s="55">
        <v>2025</v>
      </c>
      <c r="F138" s="55">
        <v>1</v>
      </c>
      <c r="G138" s="55" t="str">
        <f>CONCATENATE(B138," (",D138," - ",E138,")")</f>
        <v>MAESC (2018 - 2025)</v>
      </c>
      <c r="H138" s="55">
        <v>0</v>
      </c>
      <c r="I138" s="55">
        <v>72</v>
      </c>
      <c r="J138" s="55">
        <v>96</v>
      </c>
      <c r="K138" s="55" t="s">
        <v>167</v>
      </c>
      <c r="M138" s="55">
        <v>12</v>
      </c>
      <c r="N138" s="55">
        <v>12</v>
      </c>
      <c r="O138" s="55">
        <f>LEN(K138)</f>
        <v>21</v>
      </c>
    </row>
    <row r="139" spans="1:15" x14ac:dyDescent="0.4">
      <c r="A139" s="55">
        <v>138</v>
      </c>
      <c r="B139" s="55" t="s">
        <v>165</v>
      </c>
      <c r="C139" s="55" t="s">
        <v>166</v>
      </c>
      <c r="D139" s="55">
        <v>2018</v>
      </c>
      <c r="E139" s="55">
        <v>2025</v>
      </c>
      <c r="F139" s="55">
        <v>2</v>
      </c>
      <c r="G139" s="55" t="str">
        <f>CONCATENATE(B139," (",D139," - ",E139,")")</f>
        <v>MAESC (2018 - 2025)</v>
      </c>
      <c r="H139" s="55">
        <v>0</v>
      </c>
      <c r="I139" s="55">
        <v>72</v>
      </c>
      <c r="J139" s="55">
        <v>96</v>
      </c>
      <c r="K139" s="55" t="s">
        <v>121</v>
      </c>
      <c r="M139" s="55">
        <v>24</v>
      </c>
      <c r="N139" s="55">
        <v>24</v>
      </c>
      <c r="O139" s="55">
        <f>LEN(K139)</f>
        <v>24</v>
      </c>
    </row>
    <row r="140" spans="1:15" x14ac:dyDescent="0.4">
      <c r="A140" s="55">
        <v>139</v>
      </c>
      <c r="B140" s="55" t="s">
        <v>165</v>
      </c>
      <c r="C140" s="55" t="s">
        <v>166</v>
      </c>
      <c r="D140" s="55">
        <v>2018</v>
      </c>
      <c r="E140" s="55">
        <v>2025</v>
      </c>
      <c r="F140" s="55">
        <v>3</v>
      </c>
      <c r="G140" s="55" t="str">
        <f>CONCATENATE(B140," (",D140," - ",E140,")")</f>
        <v>MAESC (2018 - 2025)</v>
      </c>
      <c r="H140" s="55">
        <v>0</v>
      </c>
      <c r="I140" s="55">
        <v>72</v>
      </c>
      <c r="J140" s="55">
        <v>96</v>
      </c>
      <c r="K140" s="55" t="s">
        <v>92</v>
      </c>
      <c r="M140" s="55">
        <v>24</v>
      </c>
      <c r="N140" s="55">
        <v>24</v>
      </c>
      <c r="O140" s="55">
        <f>LEN(K140)</f>
        <v>24</v>
      </c>
    </row>
    <row r="141" spans="1:15" x14ac:dyDescent="0.4">
      <c r="A141" s="55">
        <v>140</v>
      </c>
      <c r="B141" s="55" t="s">
        <v>165</v>
      </c>
      <c r="C141" s="55" t="s">
        <v>166</v>
      </c>
      <c r="D141" s="55">
        <v>2018</v>
      </c>
      <c r="E141" s="55">
        <v>2025</v>
      </c>
      <c r="F141" s="55">
        <v>4</v>
      </c>
      <c r="G141" s="55" t="str">
        <f>CONCATENATE(B141," (",D141," - ",E141,")")</f>
        <v>MAESC (2018 - 2025)</v>
      </c>
      <c r="H141" s="55">
        <v>0</v>
      </c>
      <c r="I141" s="55">
        <v>72</v>
      </c>
      <c r="J141" s="55">
        <v>96</v>
      </c>
      <c r="K141" s="55" t="s">
        <v>145</v>
      </c>
      <c r="M141" s="55">
        <v>6</v>
      </c>
      <c r="N141" s="55">
        <v>6</v>
      </c>
      <c r="O141" s="55">
        <f>LEN(K141)</f>
        <v>28</v>
      </c>
    </row>
    <row r="142" spans="1:15" x14ac:dyDescent="0.4">
      <c r="A142" s="55">
        <v>141</v>
      </c>
      <c r="B142" s="55" t="s">
        <v>165</v>
      </c>
      <c r="C142" s="55" t="s">
        <v>166</v>
      </c>
      <c r="D142" s="55">
        <v>2018</v>
      </c>
      <c r="E142" s="55">
        <v>2025</v>
      </c>
      <c r="F142" s="55">
        <v>5</v>
      </c>
      <c r="G142" s="55" t="str">
        <f>CONCATENATE(B142," (",D142," - ",E142,")")</f>
        <v>MAESC (2018 - 2025)</v>
      </c>
      <c r="H142" s="55">
        <v>0</v>
      </c>
      <c r="I142" s="55">
        <v>72</v>
      </c>
      <c r="J142" s="55">
        <v>96</v>
      </c>
      <c r="K142" s="55" t="s">
        <v>144</v>
      </c>
      <c r="M142" s="55">
        <v>6</v>
      </c>
      <c r="N142" s="55">
        <v>6</v>
      </c>
      <c r="O142" s="55">
        <f>LEN(K142)</f>
        <v>28</v>
      </c>
    </row>
    <row r="143" spans="1:15" x14ac:dyDescent="0.4">
      <c r="A143" s="55">
        <v>142</v>
      </c>
      <c r="B143" s="2" t="s">
        <v>165</v>
      </c>
      <c r="C143" s="2" t="s">
        <v>166</v>
      </c>
      <c r="D143" s="2">
        <v>2018</v>
      </c>
      <c r="E143" s="2">
        <v>2025</v>
      </c>
      <c r="F143" s="2" t="s">
        <v>52</v>
      </c>
      <c r="G143" s="2" t="str">
        <f>CONCATENATE(B143," (",D143," - ",E143,")")</f>
        <v>MAESC (2018 - 2025)</v>
      </c>
      <c r="H143" s="2">
        <v>0</v>
      </c>
      <c r="I143" s="2">
        <v>72</v>
      </c>
      <c r="J143" s="2">
        <v>96</v>
      </c>
      <c r="K143" s="2" t="s">
        <v>25</v>
      </c>
      <c r="L143" s="2"/>
      <c r="M143" s="2">
        <v>24</v>
      </c>
      <c r="N143" s="2">
        <v>24</v>
      </c>
      <c r="O143" s="2">
        <f>LEN(K143)</f>
        <v>9</v>
      </c>
    </row>
    <row r="144" spans="1:15" x14ac:dyDescent="0.4">
      <c r="A144" s="55">
        <v>143</v>
      </c>
      <c r="B144" s="55" t="s">
        <v>168</v>
      </c>
      <c r="C144" s="55" t="s">
        <v>169</v>
      </c>
      <c r="D144" s="55">
        <v>2018</v>
      </c>
      <c r="E144" s="55">
        <v>2025</v>
      </c>
      <c r="F144" s="55">
        <v>1</v>
      </c>
      <c r="G144" s="55" t="str">
        <f>CONCATENATE(B144," (",D144," - ",E144,")")</f>
        <v>VAESC (2018 - 2025)</v>
      </c>
      <c r="H144" s="55">
        <v>0</v>
      </c>
      <c r="I144" s="55">
        <v>96</v>
      </c>
      <c r="J144" s="55">
        <v>96</v>
      </c>
      <c r="K144" s="55" t="s">
        <v>167</v>
      </c>
      <c r="M144" s="55">
        <v>12</v>
      </c>
      <c r="N144" s="55">
        <v>12</v>
      </c>
      <c r="O144" s="55">
        <f>LEN(K144)</f>
        <v>21</v>
      </c>
    </row>
    <row r="145" spans="1:15" x14ac:dyDescent="0.4">
      <c r="A145" s="55">
        <v>144</v>
      </c>
      <c r="B145" s="55" t="s">
        <v>168</v>
      </c>
      <c r="C145" s="55" t="s">
        <v>169</v>
      </c>
      <c r="D145" s="55">
        <v>2018</v>
      </c>
      <c r="E145" s="55">
        <v>2025</v>
      </c>
      <c r="F145" s="55">
        <v>2</v>
      </c>
      <c r="G145" s="55" t="str">
        <f>CONCATENATE(B145," (",D145," - ",E145,")")</f>
        <v>VAESC (2018 - 2025)</v>
      </c>
      <c r="H145" s="55">
        <v>0</v>
      </c>
      <c r="I145" s="55">
        <v>96</v>
      </c>
      <c r="J145" s="55">
        <v>96</v>
      </c>
      <c r="K145" s="55" t="s">
        <v>121</v>
      </c>
      <c r="M145" s="55">
        <v>24</v>
      </c>
      <c r="N145" s="55">
        <v>24</v>
      </c>
      <c r="O145" s="55">
        <f>LEN(K145)</f>
        <v>24</v>
      </c>
    </row>
    <row r="146" spans="1:15" x14ac:dyDescent="0.4">
      <c r="A146" s="55">
        <v>145</v>
      </c>
      <c r="B146" s="55" t="s">
        <v>168</v>
      </c>
      <c r="C146" s="55" t="s">
        <v>169</v>
      </c>
      <c r="D146" s="55">
        <v>2018</v>
      </c>
      <c r="E146" s="55">
        <v>2025</v>
      </c>
      <c r="F146" s="55">
        <v>3</v>
      </c>
      <c r="G146" s="55" t="str">
        <f>CONCATENATE(B146," (",D146," - ",E146,")")</f>
        <v>VAESC (2018 - 2025)</v>
      </c>
      <c r="H146" s="55">
        <v>0</v>
      </c>
      <c r="I146" s="55">
        <v>96</v>
      </c>
      <c r="J146" s="55">
        <v>96</v>
      </c>
      <c r="K146" s="55" t="s">
        <v>92</v>
      </c>
      <c r="M146" s="55">
        <v>24</v>
      </c>
      <c r="N146" s="55">
        <v>24</v>
      </c>
      <c r="O146" s="55">
        <f>LEN(K146)</f>
        <v>24</v>
      </c>
    </row>
    <row r="147" spans="1:15" x14ac:dyDescent="0.4">
      <c r="A147" s="55">
        <v>146</v>
      </c>
      <c r="B147" s="55" t="s">
        <v>168</v>
      </c>
      <c r="C147" s="55" t="s">
        <v>169</v>
      </c>
      <c r="D147" s="55">
        <v>2018</v>
      </c>
      <c r="E147" s="55">
        <v>2025</v>
      </c>
      <c r="F147" s="55">
        <v>4</v>
      </c>
      <c r="G147" s="55" t="str">
        <f>CONCATENATE(B147," (",D147," - ",E147,")")</f>
        <v>VAESC (2018 - 2025)</v>
      </c>
      <c r="H147" s="55">
        <v>0</v>
      </c>
      <c r="I147" s="55">
        <v>96</v>
      </c>
      <c r="J147" s="55">
        <v>96</v>
      </c>
      <c r="K147" s="55" t="s">
        <v>145</v>
      </c>
      <c r="M147" s="55">
        <v>6</v>
      </c>
      <c r="N147" s="55">
        <v>6</v>
      </c>
      <c r="O147" s="55">
        <f>LEN(K147)</f>
        <v>28</v>
      </c>
    </row>
    <row r="148" spans="1:15" x14ac:dyDescent="0.4">
      <c r="A148" s="55">
        <v>147</v>
      </c>
      <c r="B148" s="55" t="s">
        <v>168</v>
      </c>
      <c r="C148" s="55" t="s">
        <v>169</v>
      </c>
      <c r="D148" s="55">
        <v>2018</v>
      </c>
      <c r="E148" s="55">
        <v>2025</v>
      </c>
      <c r="F148" s="55">
        <v>5</v>
      </c>
      <c r="G148" s="55" t="str">
        <f>CONCATENATE(B148," (",D148," - ",E148,")")</f>
        <v>VAESC (2018 - 2025)</v>
      </c>
      <c r="H148" s="55">
        <v>0</v>
      </c>
      <c r="I148" s="55">
        <v>96</v>
      </c>
      <c r="J148" s="55">
        <v>96</v>
      </c>
      <c r="K148" s="55" t="s">
        <v>144</v>
      </c>
      <c r="M148" s="55">
        <v>6</v>
      </c>
      <c r="N148" s="55">
        <v>6</v>
      </c>
      <c r="O148" s="55">
        <f>LEN(K148)</f>
        <v>28</v>
      </c>
    </row>
    <row r="149" spans="1:15" x14ac:dyDescent="0.4">
      <c r="A149" s="55">
        <v>148</v>
      </c>
      <c r="B149" s="55" t="s">
        <v>168</v>
      </c>
      <c r="C149" s="55" t="s">
        <v>169</v>
      </c>
      <c r="D149" s="55">
        <v>2018</v>
      </c>
      <c r="E149" s="55">
        <v>2025</v>
      </c>
      <c r="F149" s="55">
        <v>6</v>
      </c>
      <c r="G149" s="55" t="str">
        <f>CONCATENATE(B149," (",D149," - ",E149,")")</f>
        <v>VAESC (2018 - 2025)</v>
      </c>
      <c r="H149" s="55">
        <v>0</v>
      </c>
      <c r="I149" s="55">
        <v>96</v>
      </c>
      <c r="J149" s="55">
        <v>96</v>
      </c>
      <c r="K149" s="55" t="s">
        <v>128</v>
      </c>
      <c r="M149" s="55">
        <v>24</v>
      </c>
      <c r="N149" s="55">
        <v>24</v>
      </c>
      <c r="O149" s="55">
        <f>LEN(K149)</f>
        <v>6</v>
      </c>
    </row>
    <row r="150" spans="1:15" x14ac:dyDescent="0.4">
      <c r="A150" s="55">
        <v>149</v>
      </c>
      <c r="B150" s="55" t="s">
        <v>170</v>
      </c>
      <c r="C150" s="55" t="s">
        <v>171</v>
      </c>
      <c r="D150" s="55">
        <v>2015</v>
      </c>
      <c r="E150" s="55">
        <v>2016</v>
      </c>
      <c r="F150" s="55">
        <v>1</v>
      </c>
      <c r="G150" s="55" t="str">
        <f>CONCATENATE(B150," (",D150," - ",E150,")")</f>
        <v>MARSC (2015 - 2016)</v>
      </c>
      <c r="H150" s="55">
        <v>0</v>
      </c>
      <c r="I150" s="55">
        <v>72</v>
      </c>
      <c r="J150" s="55">
        <v>96</v>
      </c>
      <c r="K150" s="55" t="s">
        <v>167</v>
      </c>
      <c r="M150" s="55">
        <v>12</v>
      </c>
      <c r="N150" s="55">
        <v>12</v>
      </c>
      <c r="O150" s="55">
        <f>LEN(K150)</f>
        <v>21</v>
      </c>
    </row>
    <row r="151" spans="1:15" x14ac:dyDescent="0.4">
      <c r="A151" s="55">
        <v>150</v>
      </c>
      <c r="B151" s="55" t="s">
        <v>170</v>
      </c>
      <c r="C151" s="55" t="s">
        <v>171</v>
      </c>
      <c r="D151" s="55">
        <v>2015</v>
      </c>
      <c r="E151" s="55">
        <v>2016</v>
      </c>
      <c r="F151" s="55">
        <v>2</v>
      </c>
      <c r="G151" s="55" t="str">
        <f>CONCATENATE(B151," (",D151," - ",E151,")")</f>
        <v>MARSC (2015 - 2016)</v>
      </c>
      <c r="H151" s="55">
        <v>0</v>
      </c>
      <c r="I151" s="55">
        <v>72</v>
      </c>
      <c r="J151" s="55">
        <v>96</v>
      </c>
      <c r="K151" s="55" t="s">
        <v>172</v>
      </c>
      <c r="M151" s="55">
        <v>6</v>
      </c>
      <c r="N151" s="55">
        <v>6</v>
      </c>
      <c r="O151" s="55">
        <f>LEN(K151)</f>
        <v>21</v>
      </c>
    </row>
    <row r="152" spans="1:15" x14ac:dyDescent="0.4">
      <c r="A152" s="55">
        <v>151</v>
      </c>
      <c r="B152" s="55" t="s">
        <v>170</v>
      </c>
      <c r="C152" s="55" t="s">
        <v>171</v>
      </c>
      <c r="D152" s="55">
        <v>2015</v>
      </c>
      <c r="E152" s="55">
        <v>2016</v>
      </c>
      <c r="F152" s="55">
        <v>3</v>
      </c>
      <c r="G152" s="55" t="str">
        <f>CONCATENATE(B152," (",D152," - ",E152,")")</f>
        <v>MARSC (2015 - 2016)</v>
      </c>
      <c r="H152" s="55">
        <v>0</v>
      </c>
      <c r="I152" s="55">
        <v>72</v>
      </c>
      <c r="J152" s="55">
        <v>96</v>
      </c>
      <c r="K152" s="55" t="s">
        <v>173</v>
      </c>
      <c r="M152" s="55">
        <v>6</v>
      </c>
      <c r="N152" s="55">
        <v>6</v>
      </c>
      <c r="O152" s="55">
        <f>LEN(K152)</f>
        <v>21</v>
      </c>
    </row>
    <row r="153" spans="1:15" x14ac:dyDescent="0.4">
      <c r="A153" s="55">
        <v>152</v>
      </c>
      <c r="B153" s="55" t="s">
        <v>170</v>
      </c>
      <c r="C153" s="55" t="s">
        <v>171</v>
      </c>
      <c r="D153" s="55">
        <v>2015</v>
      </c>
      <c r="E153" s="55">
        <v>2016</v>
      </c>
      <c r="F153" s="55">
        <v>4</v>
      </c>
      <c r="G153" s="55" t="str">
        <f>CONCATENATE(B153," (",D153," - ",E153,")")</f>
        <v>MARSC (2015 - 2016)</v>
      </c>
      <c r="H153" s="55">
        <v>0</v>
      </c>
      <c r="I153" s="55">
        <v>72</v>
      </c>
      <c r="J153" s="55">
        <v>96</v>
      </c>
      <c r="K153" s="55" t="s">
        <v>174</v>
      </c>
      <c r="M153" s="55">
        <v>6</v>
      </c>
      <c r="N153" s="55">
        <v>6</v>
      </c>
      <c r="O153" s="55">
        <f>LEN(K153)</f>
        <v>21</v>
      </c>
    </row>
    <row r="154" spans="1:15" x14ac:dyDescent="0.4">
      <c r="A154" s="55">
        <v>153</v>
      </c>
      <c r="B154" s="55" t="s">
        <v>170</v>
      </c>
      <c r="C154" s="55" t="s">
        <v>171</v>
      </c>
      <c r="D154" s="55">
        <v>2015</v>
      </c>
      <c r="E154" s="55">
        <v>2016</v>
      </c>
      <c r="F154" s="55">
        <v>5</v>
      </c>
      <c r="G154" s="55" t="str">
        <f>CONCATENATE(B154," (",D154," - ",E154,")")</f>
        <v>MARSC (2015 - 2016)</v>
      </c>
      <c r="H154" s="55">
        <v>0</v>
      </c>
      <c r="I154" s="55">
        <v>72</v>
      </c>
      <c r="J154" s="55">
        <v>96</v>
      </c>
      <c r="K154" s="55" t="s">
        <v>175</v>
      </c>
      <c r="M154" s="55">
        <v>6</v>
      </c>
      <c r="N154" s="55">
        <v>6</v>
      </c>
      <c r="O154" s="55">
        <f>LEN(K154)</f>
        <v>21</v>
      </c>
    </row>
    <row r="155" spans="1:15" x14ac:dyDescent="0.4">
      <c r="A155" s="55">
        <v>154</v>
      </c>
      <c r="B155" s="55" t="s">
        <v>170</v>
      </c>
      <c r="C155" s="55" t="s">
        <v>171</v>
      </c>
      <c r="D155" s="55">
        <v>2015</v>
      </c>
      <c r="E155" s="55">
        <v>2016</v>
      </c>
      <c r="F155" s="55">
        <v>6</v>
      </c>
      <c r="G155" s="55" t="str">
        <f>CONCATENATE(B155," (",D155," - ",E155,")")</f>
        <v>MARSC (2015 - 2016)</v>
      </c>
      <c r="H155" s="55">
        <v>0</v>
      </c>
      <c r="I155" s="55">
        <v>72</v>
      </c>
      <c r="J155" s="55">
        <v>96</v>
      </c>
      <c r="K155" s="55" t="s">
        <v>176</v>
      </c>
      <c r="M155" s="55">
        <v>6</v>
      </c>
      <c r="N155" s="55">
        <v>6</v>
      </c>
      <c r="O155" s="55">
        <f>LEN(K155)</f>
        <v>27</v>
      </c>
    </row>
    <row r="156" spans="1:15" x14ac:dyDescent="0.4">
      <c r="A156" s="55">
        <v>155</v>
      </c>
      <c r="B156" s="55" t="s">
        <v>170</v>
      </c>
      <c r="C156" s="55" t="s">
        <v>171</v>
      </c>
      <c r="D156" s="55">
        <v>2015</v>
      </c>
      <c r="E156" s="55">
        <v>2016</v>
      </c>
      <c r="F156" s="55">
        <v>7</v>
      </c>
      <c r="G156" s="55" t="str">
        <f>CONCATENATE(B156," (",D156," - ",E156,")")</f>
        <v>MARSC (2015 - 2016)</v>
      </c>
      <c r="H156" s="55">
        <v>0</v>
      </c>
      <c r="I156" s="55">
        <v>72</v>
      </c>
      <c r="J156" s="55">
        <v>96</v>
      </c>
      <c r="K156" s="55" t="s">
        <v>177</v>
      </c>
      <c r="M156" s="55">
        <v>30</v>
      </c>
      <c r="N156" s="55">
        <v>30</v>
      </c>
      <c r="O156" s="55">
        <f>LEN(K156)</f>
        <v>41</v>
      </c>
    </row>
    <row r="157" spans="1:15" x14ac:dyDescent="0.4">
      <c r="A157" s="55">
        <v>156</v>
      </c>
      <c r="B157" s="2" t="s">
        <v>170</v>
      </c>
      <c r="C157" s="2" t="s">
        <v>171</v>
      </c>
      <c r="D157" s="2">
        <v>2015</v>
      </c>
      <c r="E157" s="2">
        <v>2016</v>
      </c>
      <c r="F157" s="2" t="s">
        <v>52</v>
      </c>
      <c r="G157" s="2" t="str">
        <f>CONCATENATE(B157," (",D157," - ",E157,")")</f>
        <v>MARSC (2015 - 2016)</v>
      </c>
      <c r="H157" s="2">
        <v>0</v>
      </c>
      <c r="I157" s="2">
        <v>72</v>
      </c>
      <c r="J157" s="2">
        <v>96</v>
      </c>
      <c r="K157" s="2" t="s">
        <v>25</v>
      </c>
      <c r="L157" s="2"/>
      <c r="M157" s="2">
        <v>24</v>
      </c>
      <c r="N157" s="2">
        <v>24</v>
      </c>
      <c r="O157" s="2">
        <f>LEN(K157)</f>
        <v>9</v>
      </c>
    </row>
    <row r="158" spans="1:15" x14ac:dyDescent="0.4">
      <c r="A158" s="55">
        <v>157</v>
      </c>
      <c r="B158" s="55" t="s">
        <v>170</v>
      </c>
      <c r="C158" s="55" t="s">
        <v>171</v>
      </c>
      <c r="D158" s="55">
        <v>2017</v>
      </c>
      <c r="E158" s="55">
        <v>2017</v>
      </c>
      <c r="F158" s="55">
        <v>1</v>
      </c>
      <c r="G158" s="55" t="str">
        <f>CONCATENATE(B158," (",D158," - ",E158,")")</f>
        <v>MARSC (2017 - 2017)</v>
      </c>
      <c r="H158" s="55">
        <v>0</v>
      </c>
      <c r="I158" s="55">
        <v>72</v>
      </c>
      <c r="J158" s="55">
        <v>96</v>
      </c>
      <c r="K158" s="55" t="s">
        <v>180</v>
      </c>
      <c r="M158" s="55">
        <v>6</v>
      </c>
      <c r="N158" s="55">
        <v>6</v>
      </c>
      <c r="O158" s="55">
        <f>LEN(K158)</f>
        <v>21</v>
      </c>
    </row>
    <row r="159" spans="1:15" x14ac:dyDescent="0.4">
      <c r="A159" s="55">
        <v>158</v>
      </c>
      <c r="B159" s="55" t="s">
        <v>170</v>
      </c>
      <c r="C159" s="55" t="s">
        <v>171</v>
      </c>
      <c r="D159" s="55">
        <v>2017</v>
      </c>
      <c r="E159" s="55">
        <v>2017</v>
      </c>
      <c r="F159" s="55">
        <v>2</v>
      </c>
      <c r="G159" s="55" t="str">
        <f>CONCATENATE(B159," (",D159," - ",E159,")")</f>
        <v>MARSC (2017 - 2017)</v>
      </c>
      <c r="H159" s="55">
        <v>0</v>
      </c>
      <c r="I159" s="55">
        <v>72</v>
      </c>
      <c r="J159" s="55">
        <v>96</v>
      </c>
      <c r="K159" s="55" t="s">
        <v>167</v>
      </c>
      <c r="M159" s="55">
        <v>12</v>
      </c>
      <c r="N159" s="55">
        <v>12</v>
      </c>
      <c r="O159" s="55">
        <f>LEN(K159)</f>
        <v>21</v>
      </c>
    </row>
    <row r="160" spans="1:15" x14ac:dyDescent="0.4">
      <c r="A160" s="55">
        <v>159</v>
      </c>
      <c r="B160" s="55" t="s">
        <v>170</v>
      </c>
      <c r="C160" s="55" t="s">
        <v>171</v>
      </c>
      <c r="D160" s="55">
        <v>2017</v>
      </c>
      <c r="E160" s="55">
        <v>2017</v>
      </c>
      <c r="F160" s="55">
        <v>3</v>
      </c>
      <c r="G160" s="55" t="str">
        <f>CONCATENATE(B160," (",D160," - ",E160,")")</f>
        <v>MARSC (2017 - 2017)</v>
      </c>
      <c r="H160" s="55">
        <v>0</v>
      </c>
      <c r="I160" s="55">
        <v>72</v>
      </c>
      <c r="J160" s="55">
        <v>96</v>
      </c>
      <c r="K160" s="55" t="s">
        <v>173</v>
      </c>
      <c r="M160" s="55">
        <v>6</v>
      </c>
      <c r="N160" s="55">
        <v>6</v>
      </c>
      <c r="O160" s="55">
        <f>LEN(K160)</f>
        <v>21</v>
      </c>
    </row>
    <row r="161" spans="1:15" x14ac:dyDescent="0.4">
      <c r="A161" s="55">
        <v>160</v>
      </c>
      <c r="B161" s="55" t="s">
        <v>170</v>
      </c>
      <c r="C161" s="55" t="s">
        <v>171</v>
      </c>
      <c r="D161" s="55">
        <v>2017</v>
      </c>
      <c r="E161" s="55">
        <v>2017</v>
      </c>
      <c r="F161" s="55">
        <v>4</v>
      </c>
      <c r="G161" s="55" t="str">
        <f>CONCATENATE(B161," (",D161," - ",E161,")")</f>
        <v>MARSC (2017 - 2017)</v>
      </c>
      <c r="H161" s="55">
        <v>0</v>
      </c>
      <c r="I161" s="55">
        <v>72</v>
      </c>
      <c r="J161" s="55">
        <v>96</v>
      </c>
      <c r="K161" s="55" t="s">
        <v>121</v>
      </c>
      <c r="M161" s="55">
        <v>24</v>
      </c>
      <c r="N161" s="55">
        <v>24</v>
      </c>
      <c r="O161" s="55">
        <f>LEN(K161)</f>
        <v>24</v>
      </c>
    </row>
    <row r="162" spans="1:15" x14ac:dyDescent="0.4">
      <c r="A162" s="55">
        <v>161</v>
      </c>
      <c r="B162" s="55" t="s">
        <v>170</v>
      </c>
      <c r="C162" s="55" t="s">
        <v>171</v>
      </c>
      <c r="D162" s="55">
        <v>2017</v>
      </c>
      <c r="E162" s="55">
        <v>2017</v>
      </c>
      <c r="F162" s="55">
        <v>5</v>
      </c>
      <c r="G162" s="55" t="str">
        <f>CONCATENATE(B162," (",D162," - ",E162,")")</f>
        <v>MARSC (2017 - 2017)</v>
      </c>
      <c r="H162" s="55">
        <v>0</v>
      </c>
      <c r="I162" s="55">
        <v>72</v>
      </c>
      <c r="J162" s="55">
        <v>96</v>
      </c>
      <c r="K162" s="55" t="s">
        <v>181</v>
      </c>
      <c r="M162" s="55">
        <v>0</v>
      </c>
      <c r="N162" s="55">
        <v>24</v>
      </c>
      <c r="O162" s="55">
        <f>LEN(K162)</f>
        <v>26</v>
      </c>
    </row>
    <row r="163" spans="1:15" x14ac:dyDescent="0.4">
      <c r="A163" s="55">
        <v>162</v>
      </c>
      <c r="B163" s="55" t="s">
        <v>170</v>
      </c>
      <c r="C163" s="55" t="s">
        <v>171</v>
      </c>
      <c r="D163" s="55">
        <v>2017</v>
      </c>
      <c r="E163" s="55">
        <v>2017</v>
      </c>
      <c r="F163" s="55">
        <v>6</v>
      </c>
      <c r="G163" s="55" t="str">
        <f>CONCATENATE(B163," (",D163," - ",E163,")")</f>
        <v>MARSC (2017 - 2017)</v>
      </c>
      <c r="H163" s="55">
        <v>0</v>
      </c>
      <c r="I163" s="55">
        <v>72</v>
      </c>
      <c r="J163" s="55">
        <v>96</v>
      </c>
      <c r="K163" s="55" t="s">
        <v>182</v>
      </c>
      <c r="M163" s="55">
        <v>0</v>
      </c>
      <c r="N163" s="55">
        <v>24</v>
      </c>
      <c r="O163" s="55">
        <f>LEN(K163)</f>
        <v>33</v>
      </c>
    </row>
    <row r="164" spans="1:15" x14ac:dyDescent="0.4">
      <c r="A164" s="55">
        <v>163</v>
      </c>
      <c r="B164" s="2" t="s">
        <v>170</v>
      </c>
      <c r="C164" s="2" t="s">
        <v>171</v>
      </c>
      <c r="D164" s="2">
        <v>2017</v>
      </c>
      <c r="E164" s="2">
        <v>2017</v>
      </c>
      <c r="F164" s="2" t="s">
        <v>52</v>
      </c>
      <c r="G164" s="2" t="str">
        <f>CONCATENATE(B164," (",D164," - ",E164,")")</f>
        <v>MARSC (2017 - 2017)</v>
      </c>
      <c r="H164" s="2">
        <v>0</v>
      </c>
      <c r="I164" s="2">
        <v>72</v>
      </c>
      <c r="J164" s="2">
        <v>96</v>
      </c>
      <c r="K164" s="2" t="s">
        <v>25</v>
      </c>
      <c r="L164" s="2"/>
      <c r="M164" s="2">
        <v>24</v>
      </c>
      <c r="N164" s="2">
        <v>24</v>
      </c>
      <c r="O164" s="2">
        <f>LEN(K164)</f>
        <v>9</v>
      </c>
    </row>
    <row r="165" spans="1:15" x14ac:dyDescent="0.4">
      <c r="A165" s="55">
        <v>164</v>
      </c>
      <c r="B165" s="55" t="s">
        <v>178</v>
      </c>
      <c r="C165" s="55" t="s">
        <v>179</v>
      </c>
      <c r="D165" s="55">
        <v>2015</v>
      </c>
      <c r="E165" s="55">
        <v>2016</v>
      </c>
      <c r="F165" s="55">
        <v>1</v>
      </c>
      <c r="G165" s="55" t="str">
        <f>CONCATENATE(B165," (",D165," - ",E165,")")</f>
        <v>VARSC (2015 - 2016)</v>
      </c>
      <c r="H165" s="55">
        <v>0</v>
      </c>
      <c r="I165" s="55">
        <v>96</v>
      </c>
      <c r="J165" s="55">
        <v>96</v>
      </c>
      <c r="K165" s="55" t="s">
        <v>167</v>
      </c>
      <c r="M165" s="55">
        <v>12</v>
      </c>
      <c r="N165" s="55">
        <v>12</v>
      </c>
      <c r="O165" s="55">
        <f>LEN(K165)</f>
        <v>21</v>
      </c>
    </row>
    <row r="166" spans="1:15" x14ac:dyDescent="0.4">
      <c r="A166" s="55">
        <v>165</v>
      </c>
      <c r="B166" s="55" t="s">
        <v>178</v>
      </c>
      <c r="C166" s="55" t="s">
        <v>179</v>
      </c>
      <c r="D166" s="55">
        <v>2015</v>
      </c>
      <c r="E166" s="55">
        <v>2016</v>
      </c>
      <c r="F166" s="55">
        <v>2</v>
      </c>
      <c r="G166" s="55" t="str">
        <f>CONCATENATE(B166," (",D166," - ",E166,")")</f>
        <v>VARSC (2015 - 2016)</v>
      </c>
      <c r="H166" s="55">
        <v>0</v>
      </c>
      <c r="I166" s="55">
        <v>96</v>
      </c>
      <c r="J166" s="55">
        <v>96</v>
      </c>
      <c r="K166" s="55" t="s">
        <v>172</v>
      </c>
      <c r="M166" s="55">
        <v>6</v>
      </c>
      <c r="N166" s="55">
        <v>6</v>
      </c>
      <c r="O166" s="55">
        <f>LEN(K166)</f>
        <v>21</v>
      </c>
    </row>
    <row r="167" spans="1:15" x14ac:dyDescent="0.4">
      <c r="A167" s="55">
        <v>166</v>
      </c>
      <c r="B167" s="55" t="s">
        <v>178</v>
      </c>
      <c r="C167" s="55" t="s">
        <v>179</v>
      </c>
      <c r="D167" s="55">
        <v>2015</v>
      </c>
      <c r="E167" s="55">
        <v>2016</v>
      </c>
      <c r="F167" s="55">
        <v>3</v>
      </c>
      <c r="G167" s="55" t="str">
        <f>CONCATENATE(B167," (",D167," - ",E167,")")</f>
        <v>VARSC (2015 - 2016)</v>
      </c>
      <c r="H167" s="55">
        <v>0</v>
      </c>
      <c r="I167" s="55">
        <v>96</v>
      </c>
      <c r="J167" s="55">
        <v>96</v>
      </c>
      <c r="K167" s="55" t="s">
        <v>173</v>
      </c>
      <c r="M167" s="55">
        <v>6</v>
      </c>
      <c r="N167" s="55">
        <v>6</v>
      </c>
      <c r="O167" s="55">
        <f>LEN(K167)</f>
        <v>21</v>
      </c>
    </row>
    <row r="168" spans="1:15" x14ac:dyDescent="0.4">
      <c r="A168" s="55">
        <v>167</v>
      </c>
      <c r="B168" s="55" t="s">
        <v>178</v>
      </c>
      <c r="C168" s="55" t="s">
        <v>179</v>
      </c>
      <c r="D168" s="55">
        <v>2015</v>
      </c>
      <c r="E168" s="55">
        <v>2016</v>
      </c>
      <c r="F168" s="55">
        <v>4</v>
      </c>
      <c r="G168" s="55" t="str">
        <f>CONCATENATE(B168," (",D168," - ",E168,")")</f>
        <v>VARSC (2015 - 2016)</v>
      </c>
      <c r="H168" s="55">
        <v>0</v>
      </c>
      <c r="I168" s="55">
        <v>96</v>
      </c>
      <c r="J168" s="55">
        <v>96</v>
      </c>
      <c r="K168" s="55" t="s">
        <v>174</v>
      </c>
      <c r="M168" s="55">
        <v>6</v>
      </c>
      <c r="N168" s="55">
        <v>6</v>
      </c>
      <c r="O168" s="55">
        <f>LEN(K168)</f>
        <v>21</v>
      </c>
    </row>
    <row r="169" spans="1:15" x14ac:dyDescent="0.4">
      <c r="A169" s="55">
        <v>168</v>
      </c>
      <c r="B169" s="55" t="s">
        <v>178</v>
      </c>
      <c r="C169" s="55" t="s">
        <v>179</v>
      </c>
      <c r="D169" s="55">
        <v>2015</v>
      </c>
      <c r="E169" s="55">
        <v>2016</v>
      </c>
      <c r="F169" s="55">
        <v>5</v>
      </c>
      <c r="G169" s="55" t="str">
        <f>CONCATENATE(B169," (",D169," - ",E169,")")</f>
        <v>VARSC (2015 - 2016)</v>
      </c>
      <c r="H169" s="55">
        <v>0</v>
      </c>
      <c r="I169" s="55">
        <v>96</v>
      </c>
      <c r="J169" s="55">
        <v>96</v>
      </c>
      <c r="K169" s="55" t="s">
        <v>175</v>
      </c>
      <c r="M169" s="55">
        <v>6</v>
      </c>
      <c r="N169" s="55">
        <v>6</v>
      </c>
      <c r="O169" s="55">
        <f>LEN(K169)</f>
        <v>21</v>
      </c>
    </row>
    <row r="170" spans="1:15" x14ac:dyDescent="0.4">
      <c r="A170" s="55">
        <v>169</v>
      </c>
      <c r="B170" s="55" t="s">
        <v>178</v>
      </c>
      <c r="C170" s="55" t="s">
        <v>179</v>
      </c>
      <c r="D170" s="55">
        <v>2015</v>
      </c>
      <c r="E170" s="55">
        <v>2016</v>
      </c>
      <c r="F170" s="55">
        <v>6</v>
      </c>
      <c r="G170" s="55" t="str">
        <f>CONCATENATE(B170," (",D170," - ",E170,")")</f>
        <v>VARSC (2015 - 2016)</v>
      </c>
      <c r="H170" s="55">
        <v>0</v>
      </c>
      <c r="I170" s="55">
        <v>96</v>
      </c>
      <c r="J170" s="55">
        <v>96</v>
      </c>
      <c r="K170" s="55" t="s">
        <v>176</v>
      </c>
      <c r="M170" s="55">
        <v>6</v>
      </c>
      <c r="N170" s="55">
        <v>6</v>
      </c>
      <c r="O170" s="55">
        <f>LEN(K170)</f>
        <v>27</v>
      </c>
    </row>
    <row r="171" spans="1:15" x14ac:dyDescent="0.4">
      <c r="A171" s="55">
        <v>170</v>
      </c>
      <c r="B171" s="55" t="s">
        <v>178</v>
      </c>
      <c r="C171" s="55" t="s">
        <v>179</v>
      </c>
      <c r="D171" s="55">
        <v>2015</v>
      </c>
      <c r="E171" s="55">
        <v>2016</v>
      </c>
      <c r="F171" s="55">
        <v>7</v>
      </c>
      <c r="G171" s="55" t="str">
        <f>CONCATENATE(B171," (",D171," - ",E171,")")</f>
        <v>VARSC (2015 - 2016)</v>
      </c>
      <c r="H171" s="55">
        <v>0</v>
      </c>
      <c r="I171" s="55">
        <v>96</v>
      </c>
      <c r="J171" s="55">
        <v>96</v>
      </c>
      <c r="K171" s="55" t="s">
        <v>177</v>
      </c>
      <c r="M171" s="55">
        <v>30</v>
      </c>
      <c r="N171" s="55">
        <v>30</v>
      </c>
      <c r="O171" s="55">
        <f>LEN(K171)</f>
        <v>41</v>
      </c>
    </row>
    <row r="172" spans="1:15" x14ac:dyDescent="0.4">
      <c r="A172" s="55">
        <v>171</v>
      </c>
      <c r="B172" s="55" t="s">
        <v>178</v>
      </c>
      <c r="C172" s="55" t="s">
        <v>179</v>
      </c>
      <c r="D172" s="55">
        <v>2015</v>
      </c>
      <c r="E172" s="55">
        <v>2016</v>
      </c>
      <c r="F172" s="55">
        <v>8</v>
      </c>
      <c r="G172" s="55" t="str">
        <f>CONCATENATE(B172," (",D172," - ",E172,")")</f>
        <v>VARSC (2015 - 2016)</v>
      </c>
      <c r="H172" s="55">
        <v>0</v>
      </c>
      <c r="I172" s="55">
        <v>96</v>
      </c>
      <c r="J172" s="55">
        <v>96</v>
      </c>
      <c r="K172" s="55" t="s">
        <v>128</v>
      </c>
      <c r="M172" s="55">
        <v>24</v>
      </c>
      <c r="N172" s="55">
        <v>24</v>
      </c>
      <c r="O172" s="55">
        <f>LEN(K172)</f>
        <v>6</v>
      </c>
    </row>
    <row r="173" spans="1:15" x14ac:dyDescent="0.4">
      <c r="A173" s="55">
        <v>172</v>
      </c>
      <c r="B173" s="55" t="s">
        <v>178</v>
      </c>
      <c r="C173" s="55" t="s">
        <v>179</v>
      </c>
      <c r="D173" s="55">
        <v>2017</v>
      </c>
      <c r="E173" s="55">
        <v>2017</v>
      </c>
      <c r="F173" s="55">
        <v>1</v>
      </c>
      <c r="G173" s="55" t="str">
        <f>CONCATENATE(B173," (",D173," - ",E173,")")</f>
        <v>VARSC (2017 - 2017)</v>
      </c>
      <c r="H173" s="55">
        <v>0</v>
      </c>
      <c r="I173" s="55">
        <v>96</v>
      </c>
      <c r="J173" s="55">
        <v>96</v>
      </c>
      <c r="K173" s="55" t="s">
        <v>180</v>
      </c>
      <c r="M173" s="55">
        <v>6</v>
      </c>
      <c r="N173" s="55">
        <v>6</v>
      </c>
      <c r="O173" s="55">
        <f>LEN(K173)</f>
        <v>21</v>
      </c>
    </row>
    <row r="174" spans="1:15" x14ac:dyDescent="0.4">
      <c r="A174" s="55">
        <v>173</v>
      </c>
      <c r="B174" s="55" t="s">
        <v>178</v>
      </c>
      <c r="C174" s="55" t="s">
        <v>179</v>
      </c>
      <c r="D174" s="55">
        <v>2017</v>
      </c>
      <c r="E174" s="55">
        <v>2017</v>
      </c>
      <c r="F174" s="55">
        <v>2</v>
      </c>
      <c r="G174" s="55" t="str">
        <f>CONCATENATE(B174," (",D174," - ",E174,")")</f>
        <v>VARSC (2017 - 2017)</v>
      </c>
      <c r="H174" s="55">
        <v>0</v>
      </c>
      <c r="I174" s="55">
        <v>96</v>
      </c>
      <c r="J174" s="55">
        <v>96</v>
      </c>
      <c r="K174" s="55" t="s">
        <v>167</v>
      </c>
      <c r="M174" s="55">
        <v>12</v>
      </c>
      <c r="N174" s="55">
        <v>12</v>
      </c>
      <c r="O174" s="55">
        <f>LEN(K174)</f>
        <v>21</v>
      </c>
    </row>
    <row r="175" spans="1:15" x14ac:dyDescent="0.4">
      <c r="A175" s="55">
        <v>174</v>
      </c>
      <c r="B175" s="55" t="s">
        <v>178</v>
      </c>
      <c r="C175" s="55" t="s">
        <v>179</v>
      </c>
      <c r="D175" s="55">
        <v>2017</v>
      </c>
      <c r="E175" s="55">
        <v>2017</v>
      </c>
      <c r="F175" s="55">
        <v>3</v>
      </c>
      <c r="G175" s="55" t="str">
        <f>CONCATENATE(B175," (",D175," - ",E175,")")</f>
        <v>VARSC (2017 - 2017)</v>
      </c>
      <c r="H175" s="55">
        <v>0</v>
      </c>
      <c r="I175" s="55">
        <v>96</v>
      </c>
      <c r="J175" s="55">
        <v>96</v>
      </c>
      <c r="K175" s="55" t="s">
        <v>173</v>
      </c>
      <c r="M175" s="55">
        <v>6</v>
      </c>
      <c r="N175" s="55">
        <v>6</v>
      </c>
      <c r="O175" s="55">
        <f>LEN(K175)</f>
        <v>21</v>
      </c>
    </row>
    <row r="176" spans="1:15" x14ac:dyDescent="0.4">
      <c r="A176" s="55">
        <v>175</v>
      </c>
      <c r="B176" s="55" t="s">
        <v>178</v>
      </c>
      <c r="C176" s="55" t="s">
        <v>179</v>
      </c>
      <c r="D176" s="55">
        <v>2017</v>
      </c>
      <c r="E176" s="55">
        <v>2017</v>
      </c>
      <c r="F176" s="55">
        <v>4</v>
      </c>
      <c r="G176" s="55" t="str">
        <f>CONCATENATE(B176," (",D176," - ",E176,")")</f>
        <v>VARSC (2017 - 2017)</v>
      </c>
      <c r="H176" s="55">
        <v>0</v>
      </c>
      <c r="I176" s="55">
        <v>96</v>
      </c>
      <c r="J176" s="55">
        <v>96</v>
      </c>
      <c r="K176" s="55" t="s">
        <v>121</v>
      </c>
      <c r="M176" s="55">
        <v>24</v>
      </c>
      <c r="N176" s="55">
        <v>24</v>
      </c>
      <c r="O176" s="55">
        <f>LEN(K176)</f>
        <v>24</v>
      </c>
    </row>
    <row r="177" spans="1:15" x14ac:dyDescent="0.4">
      <c r="A177" s="55">
        <v>176</v>
      </c>
      <c r="B177" s="55" t="s">
        <v>178</v>
      </c>
      <c r="C177" s="55" t="s">
        <v>179</v>
      </c>
      <c r="D177" s="55">
        <v>2017</v>
      </c>
      <c r="E177" s="55">
        <v>2017</v>
      </c>
      <c r="F177" s="55">
        <v>5</v>
      </c>
      <c r="G177" s="55" t="str">
        <f>CONCATENATE(B177," (",D177," - ",E177,")")</f>
        <v>VARSC (2017 - 2017)</v>
      </c>
      <c r="H177" s="55">
        <v>0</v>
      </c>
      <c r="I177" s="55">
        <v>96</v>
      </c>
      <c r="J177" s="55">
        <v>96</v>
      </c>
      <c r="K177" s="55" t="s">
        <v>181</v>
      </c>
      <c r="M177" s="55">
        <v>0</v>
      </c>
      <c r="N177" s="55">
        <v>24</v>
      </c>
      <c r="O177" s="55">
        <f>LEN(K177)</f>
        <v>26</v>
      </c>
    </row>
    <row r="178" spans="1:15" x14ac:dyDescent="0.4">
      <c r="A178" s="55">
        <v>177</v>
      </c>
      <c r="B178" s="55" t="s">
        <v>178</v>
      </c>
      <c r="C178" s="55" t="s">
        <v>179</v>
      </c>
      <c r="D178" s="55">
        <v>2017</v>
      </c>
      <c r="E178" s="55">
        <v>2017</v>
      </c>
      <c r="F178" s="55">
        <v>6</v>
      </c>
      <c r="G178" s="55" t="str">
        <f>CONCATENATE(B178," (",D178," - ",E178,")")</f>
        <v>VARSC (2017 - 2017)</v>
      </c>
      <c r="H178" s="55">
        <v>0</v>
      </c>
      <c r="I178" s="55">
        <v>96</v>
      </c>
      <c r="J178" s="55">
        <v>96</v>
      </c>
      <c r="K178" s="55" t="s">
        <v>182</v>
      </c>
      <c r="M178" s="55">
        <v>0</v>
      </c>
      <c r="N178" s="55">
        <v>24</v>
      </c>
      <c r="O178" s="55">
        <f>LEN(K178)</f>
        <v>33</v>
      </c>
    </row>
    <row r="179" spans="1:15" x14ac:dyDescent="0.4">
      <c r="A179" s="55">
        <v>178</v>
      </c>
      <c r="B179" s="55" t="s">
        <v>178</v>
      </c>
      <c r="C179" s="55" t="s">
        <v>179</v>
      </c>
      <c r="D179" s="55">
        <v>2017</v>
      </c>
      <c r="E179" s="55">
        <v>2017</v>
      </c>
      <c r="F179" s="55">
        <v>7</v>
      </c>
      <c r="G179" s="55" t="str">
        <f>CONCATENATE(B179," (",D179," - ",E179,")")</f>
        <v>VARSC (2017 - 2017)</v>
      </c>
      <c r="H179" s="55">
        <v>0</v>
      </c>
      <c r="I179" s="55">
        <v>96</v>
      </c>
      <c r="J179" s="55">
        <v>96</v>
      </c>
      <c r="K179" s="55" t="s">
        <v>128</v>
      </c>
      <c r="M179" s="55">
        <v>24</v>
      </c>
      <c r="N179" s="55">
        <v>24</v>
      </c>
      <c r="O179" s="55">
        <f>LEN(K179)</f>
        <v>6</v>
      </c>
    </row>
    <row r="180" spans="1:15" x14ac:dyDescent="0.4">
      <c r="A180" s="55">
        <v>179</v>
      </c>
      <c r="B180" s="55" t="s">
        <v>183</v>
      </c>
      <c r="C180" s="55" t="s">
        <v>184</v>
      </c>
      <c r="D180" s="55">
        <v>2018</v>
      </c>
      <c r="E180" s="55">
        <v>2019</v>
      </c>
      <c r="F180" s="55">
        <v>1</v>
      </c>
      <c r="G180" s="55" t="str">
        <f>CONCATENATE(B180," (",D180," - ",E180,")")</f>
        <v>MAHCS (2018 - 2019)</v>
      </c>
      <c r="H180" s="55">
        <v>0</v>
      </c>
      <c r="I180" s="55">
        <v>72</v>
      </c>
      <c r="J180" s="55">
        <v>96</v>
      </c>
      <c r="K180" s="55" t="s">
        <v>121</v>
      </c>
      <c r="M180" s="55">
        <v>24</v>
      </c>
      <c r="N180" s="55">
        <v>24</v>
      </c>
      <c r="O180" s="55">
        <f>LEN(K180)</f>
        <v>24</v>
      </c>
    </row>
    <row r="181" spans="1:15" x14ac:dyDescent="0.4">
      <c r="A181" s="55">
        <v>180</v>
      </c>
      <c r="B181" s="55" t="s">
        <v>183</v>
      </c>
      <c r="C181" s="55" t="s">
        <v>184</v>
      </c>
      <c r="D181" s="55">
        <v>2018</v>
      </c>
      <c r="E181" s="55">
        <v>2019</v>
      </c>
      <c r="F181" s="55">
        <v>2</v>
      </c>
      <c r="G181" s="55" t="str">
        <f>CONCATENATE(B181," (",D181," - ",E181,")")</f>
        <v>MAHCS (2018 - 2019)</v>
      </c>
      <c r="H181" s="55">
        <v>0</v>
      </c>
      <c r="I181" s="55">
        <v>72</v>
      </c>
      <c r="J181" s="55">
        <v>96</v>
      </c>
      <c r="K181" s="55" t="s">
        <v>123</v>
      </c>
      <c r="M181" s="55">
        <v>24</v>
      </c>
      <c r="N181" s="55">
        <v>36</v>
      </c>
      <c r="O181" s="55">
        <f>LEN(K181)</f>
        <v>20</v>
      </c>
    </row>
    <row r="182" spans="1:15" x14ac:dyDescent="0.4">
      <c r="A182" s="55">
        <v>181</v>
      </c>
      <c r="B182" s="55" t="s">
        <v>183</v>
      </c>
      <c r="C182" s="55" t="s">
        <v>184</v>
      </c>
      <c r="D182" s="55">
        <v>2018</v>
      </c>
      <c r="E182" s="55">
        <v>2019</v>
      </c>
      <c r="F182" s="55">
        <v>3</v>
      </c>
      <c r="G182" s="55" t="str">
        <f>CONCATENATE(B182," (",D182," - ",E182,")")</f>
        <v>MAHCS (2018 - 2019)</v>
      </c>
      <c r="H182" s="55">
        <v>0</v>
      </c>
      <c r="I182" s="55">
        <v>72</v>
      </c>
      <c r="J182" s="55">
        <v>96</v>
      </c>
      <c r="K182" s="55" t="s">
        <v>92</v>
      </c>
      <c r="M182" s="55">
        <v>12</v>
      </c>
      <c r="N182" s="55">
        <v>24</v>
      </c>
      <c r="O182" s="55">
        <f>LEN(K182)</f>
        <v>24</v>
      </c>
    </row>
    <row r="183" spans="1:15" x14ac:dyDescent="0.4">
      <c r="A183" s="55">
        <v>182</v>
      </c>
      <c r="B183" s="2" t="s">
        <v>183</v>
      </c>
      <c r="C183" s="2" t="s">
        <v>184</v>
      </c>
      <c r="D183" s="2">
        <v>2018</v>
      </c>
      <c r="E183" s="2">
        <v>2019</v>
      </c>
      <c r="F183" s="2" t="s">
        <v>52</v>
      </c>
      <c r="G183" s="2" t="str">
        <f>CONCATENATE(B183," (",D183," - ",E183,")")</f>
        <v>MAHCS (2018 - 2019)</v>
      </c>
      <c r="H183" s="2">
        <v>0</v>
      </c>
      <c r="I183" s="2">
        <v>72</v>
      </c>
      <c r="J183" s="2">
        <v>96</v>
      </c>
      <c r="K183" s="2" t="s">
        <v>25</v>
      </c>
      <c r="L183" s="2"/>
      <c r="M183" s="2">
        <v>24</v>
      </c>
      <c r="N183" s="2">
        <v>24</v>
      </c>
      <c r="O183" s="2">
        <f>LEN(K183)</f>
        <v>9</v>
      </c>
    </row>
    <row r="184" spans="1:15" x14ac:dyDescent="0.4">
      <c r="A184" s="55">
        <v>183</v>
      </c>
      <c r="B184" s="55" t="s">
        <v>183</v>
      </c>
      <c r="C184" s="55" t="s">
        <v>184</v>
      </c>
      <c r="D184" s="55">
        <v>2020</v>
      </c>
      <c r="E184" s="55">
        <v>2021</v>
      </c>
      <c r="F184" s="55">
        <v>1</v>
      </c>
      <c r="G184" s="55" t="str">
        <f>CONCATENATE(B184," (",D184," - ",E184,")")</f>
        <v>MAHCS (2020 - 2021)</v>
      </c>
      <c r="H184" s="55">
        <v>0</v>
      </c>
      <c r="I184" s="55">
        <v>72</v>
      </c>
      <c r="J184" s="55">
        <v>96</v>
      </c>
      <c r="K184" s="55" t="s">
        <v>121</v>
      </c>
      <c r="M184" s="55">
        <v>24</v>
      </c>
      <c r="N184" s="55">
        <v>24</v>
      </c>
      <c r="O184" s="55">
        <f>LEN(K184)</f>
        <v>24</v>
      </c>
    </row>
    <row r="185" spans="1:15" x14ac:dyDescent="0.4">
      <c r="A185" s="55">
        <v>184</v>
      </c>
      <c r="B185" s="55" t="s">
        <v>183</v>
      </c>
      <c r="C185" s="55" t="s">
        <v>184</v>
      </c>
      <c r="D185" s="55">
        <v>2020</v>
      </c>
      <c r="E185" s="55">
        <v>2021</v>
      </c>
      <c r="F185" s="55">
        <v>2</v>
      </c>
      <c r="G185" s="55" t="str">
        <f>CONCATENATE(B185," (",D185," - ",E185,")")</f>
        <v>MAHCS (2020 - 2021)</v>
      </c>
      <c r="H185" s="55">
        <v>0</v>
      </c>
      <c r="I185" s="55">
        <v>72</v>
      </c>
      <c r="J185" s="55">
        <v>96</v>
      </c>
      <c r="K185" s="55" t="s">
        <v>187</v>
      </c>
      <c r="M185" s="55">
        <v>12</v>
      </c>
      <c r="N185" s="55">
        <v>12</v>
      </c>
      <c r="O185" s="55">
        <f>LEN(K185)</f>
        <v>22</v>
      </c>
    </row>
    <row r="186" spans="1:15" x14ac:dyDescent="0.4">
      <c r="A186" s="55">
        <v>185</v>
      </c>
      <c r="B186" s="55" t="s">
        <v>183</v>
      </c>
      <c r="C186" s="55" t="s">
        <v>184</v>
      </c>
      <c r="D186" s="55">
        <v>2020</v>
      </c>
      <c r="E186" s="55">
        <v>2021</v>
      </c>
      <c r="F186" s="55">
        <v>3</v>
      </c>
      <c r="G186" s="55" t="str">
        <f>CONCATENATE(B186," (",D186," - ",E186,")")</f>
        <v>MAHCS (2020 - 2021)</v>
      </c>
      <c r="H186" s="55">
        <v>0</v>
      </c>
      <c r="I186" s="55">
        <v>72</v>
      </c>
      <c r="J186" s="55">
        <v>96</v>
      </c>
      <c r="K186" s="55" t="s">
        <v>92</v>
      </c>
      <c r="M186" s="55">
        <v>12</v>
      </c>
      <c r="N186" s="55">
        <v>12</v>
      </c>
      <c r="O186" s="55">
        <f>LEN(K186)</f>
        <v>24</v>
      </c>
    </row>
    <row r="187" spans="1:15" x14ac:dyDescent="0.4">
      <c r="A187" s="55">
        <v>186</v>
      </c>
      <c r="B187" s="55" t="s">
        <v>183</v>
      </c>
      <c r="C187" s="55" t="s">
        <v>184</v>
      </c>
      <c r="D187" s="55">
        <v>2020</v>
      </c>
      <c r="E187" s="55">
        <v>2021</v>
      </c>
      <c r="F187" s="55">
        <v>4</v>
      </c>
      <c r="G187" s="55" t="str">
        <f>CONCATENATE(B187," (",D187," - ",E187,")")</f>
        <v>MAHCS (2020 - 2021)</v>
      </c>
      <c r="H187" s="55">
        <v>0</v>
      </c>
      <c r="I187" s="55">
        <v>72</v>
      </c>
      <c r="J187" s="55">
        <v>96</v>
      </c>
      <c r="K187" s="55" t="s">
        <v>123</v>
      </c>
      <c r="M187" s="55">
        <v>24</v>
      </c>
      <c r="N187" s="55">
        <v>24</v>
      </c>
      <c r="O187" s="55">
        <f>LEN(K187)</f>
        <v>20</v>
      </c>
    </row>
    <row r="188" spans="1:15" x14ac:dyDescent="0.4">
      <c r="A188" s="55">
        <v>187</v>
      </c>
      <c r="B188" s="2" t="s">
        <v>183</v>
      </c>
      <c r="C188" s="2" t="s">
        <v>184</v>
      </c>
      <c r="D188" s="2">
        <v>2020</v>
      </c>
      <c r="E188" s="2">
        <v>2021</v>
      </c>
      <c r="F188" s="2" t="s">
        <v>52</v>
      </c>
      <c r="G188" s="2" t="str">
        <f>CONCATENATE(B188," (",D188," - ",E188,")")</f>
        <v>MAHCS (2020 - 2021)</v>
      </c>
      <c r="H188" s="2">
        <v>0</v>
      </c>
      <c r="I188" s="2">
        <v>72</v>
      </c>
      <c r="J188" s="2">
        <v>96</v>
      </c>
      <c r="K188" s="2" t="s">
        <v>25</v>
      </c>
      <c r="L188" s="2"/>
      <c r="M188" s="2">
        <v>24</v>
      </c>
      <c r="N188" s="2">
        <v>24</v>
      </c>
      <c r="O188" s="2">
        <f>LEN(K188)</f>
        <v>9</v>
      </c>
    </row>
    <row r="189" spans="1:15" x14ac:dyDescent="0.4">
      <c r="A189" s="55">
        <v>188</v>
      </c>
      <c r="B189" s="55" t="s">
        <v>188</v>
      </c>
      <c r="C189" s="55" t="s">
        <v>184</v>
      </c>
      <c r="D189" s="55">
        <v>2022</v>
      </c>
      <c r="E189" s="55">
        <v>2023</v>
      </c>
      <c r="F189" s="55">
        <v>1</v>
      </c>
      <c r="G189" s="55" t="str">
        <f>CONCATENATE(B189," (",D189," - ",E189,")")</f>
        <v>MAHST (2022 - 2023)</v>
      </c>
      <c r="H189" s="55">
        <v>0</v>
      </c>
      <c r="I189" s="55">
        <v>48</v>
      </c>
      <c r="J189" s="55">
        <v>48</v>
      </c>
      <c r="K189" s="55" t="s">
        <v>187</v>
      </c>
      <c r="M189" s="55">
        <v>12</v>
      </c>
      <c r="N189" s="55">
        <v>12</v>
      </c>
      <c r="O189" s="55">
        <f>LEN(K189)</f>
        <v>22</v>
      </c>
    </row>
    <row r="190" spans="1:15" x14ac:dyDescent="0.4">
      <c r="A190" s="55">
        <v>189</v>
      </c>
      <c r="B190" s="55" t="s">
        <v>188</v>
      </c>
      <c r="C190" s="55" t="s">
        <v>184</v>
      </c>
      <c r="D190" s="55">
        <v>2022</v>
      </c>
      <c r="E190" s="55">
        <v>2023</v>
      </c>
      <c r="F190" s="55">
        <v>2</v>
      </c>
      <c r="G190" s="55" t="str">
        <f>CONCATENATE(B190," (",D190," - ",E190,")")</f>
        <v>MAHST (2022 - 2023)</v>
      </c>
      <c r="H190" s="55">
        <v>0</v>
      </c>
      <c r="I190" s="55">
        <v>48</v>
      </c>
      <c r="J190" s="55">
        <v>48</v>
      </c>
      <c r="K190" s="55" t="s">
        <v>92</v>
      </c>
      <c r="M190" s="55">
        <v>12</v>
      </c>
      <c r="N190" s="55">
        <v>12</v>
      </c>
      <c r="O190" s="55">
        <f>LEN(K190)</f>
        <v>24</v>
      </c>
    </row>
    <row r="191" spans="1:15" x14ac:dyDescent="0.4">
      <c r="A191" s="55">
        <v>190</v>
      </c>
      <c r="B191" s="55" t="s">
        <v>188</v>
      </c>
      <c r="C191" s="55" t="s">
        <v>184</v>
      </c>
      <c r="D191" s="55">
        <v>2022</v>
      </c>
      <c r="E191" s="55">
        <v>2023</v>
      </c>
      <c r="F191" s="55">
        <v>3</v>
      </c>
      <c r="G191" s="55" t="str">
        <f>CONCATENATE(B191," (",D191," - ",E191,")")</f>
        <v>MAHST (2022 - 2023)</v>
      </c>
      <c r="H191" s="55">
        <v>0</v>
      </c>
      <c r="I191" s="55">
        <v>48</v>
      </c>
      <c r="J191" s="55">
        <v>48</v>
      </c>
      <c r="K191" s="55" t="s">
        <v>123</v>
      </c>
      <c r="M191" s="55">
        <v>24</v>
      </c>
      <c r="N191" s="55">
        <v>24</v>
      </c>
      <c r="O191" s="55">
        <f>LEN(K191)</f>
        <v>20</v>
      </c>
    </row>
    <row r="192" spans="1:15" x14ac:dyDescent="0.4">
      <c r="A192" s="55">
        <v>191</v>
      </c>
      <c r="B192" s="55" t="s">
        <v>188</v>
      </c>
      <c r="C192" s="55" t="s">
        <v>184</v>
      </c>
      <c r="D192" s="55">
        <v>2024</v>
      </c>
      <c r="E192" s="55">
        <v>2025</v>
      </c>
      <c r="F192" s="55">
        <v>1</v>
      </c>
      <c r="G192" s="55" t="str">
        <f>CONCATENATE(B192," (",D192," - ",E192,")")</f>
        <v>MAHST (2024 - 2025)</v>
      </c>
      <c r="H192" s="55">
        <v>0</v>
      </c>
      <c r="I192" s="55">
        <v>48</v>
      </c>
      <c r="J192" s="55">
        <v>48</v>
      </c>
      <c r="K192" s="55" t="s">
        <v>187</v>
      </c>
      <c r="M192" s="55">
        <v>12</v>
      </c>
      <c r="N192" s="55">
        <v>24</v>
      </c>
      <c r="O192" s="55">
        <f>LEN(K192)</f>
        <v>22</v>
      </c>
    </row>
    <row r="193" spans="1:15" x14ac:dyDescent="0.4">
      <c r="A193" s="55">
        <v>192</v>
      </c>
      <c r="B193" s="55" t="s">
        <v>188</v>
      </c>
      <c r="C193" s="55" t="s">
        <v>184</v>
      </c>
      <c r="D193" s="55">
        <v>2024</v>
      </c>
      <c r="E193" s="55">
        <v>2025</v>
      </c>
      <c r="F193" s="55">
        <v>2</v>
      </c>
      <c r="G193" s="55" t="str">
        <f>CONCATENATE(B193," (",D193," - ",E193,")")</f>
        <v>MAHST (2024 - 2025)</v>
      </c>
      <c r="H193" s="55">
        <v>0</v>
      </c>
      <c r="I193" s="55">
        <v>48</v>
      </c>
      <c r="J193" s="55">
        <v>48</v>
      </c>
      <c r="K193" s="55" t="s">
        <v>123</v>
      </c>
      <c r="M193" s="55">
        <v>24</v>
      </c>
      <c r="N193" s="55">
        <v>36</v>
      </c>
      <c r="O193" s="55">
        <f>LEN(K193)</f>
        <v>20</v>
      </c>
    </row>
    <row r="194" spans="1:15" x14ac:dyDescent="0.4">
      <c r="A194" s="55">
        <v>193</v>
      </c>
      <c r="B194" s="55" t="s">
        <v>188</v>
      </c>
      <c r="C194" s="55" t="s">
        <v>184</v>
      </c>
      <c r="D194" s="55">
        <v>2024</v>
      </c>
      <c r="E194" s="55">
        <v>2025</v>
      </c>
      <c r="F194" s="55">
        <v>3</v>
      </c>
      <c r="G194" s="55" t="str">
        <f>CONCATENATE(B194," (",D194," - ",E194,")")</f>
        <v>MAHST (2024 - 2025)</v>
      </c>
      <c r="H194" s="55">
        <v>0</v>
      </c>
      <c r="I194" s="55">
        <v>48</v>
      </c>
      <c r="J194" s="55">
        <v>48</v>
      </c>
      <c r="K194" s="55" t="s">
        <v>190</v>
      </c>
      <c r="M194" s="55">
        <v>0</v>
      </c>
      <c r="N194" s="55">
        <v>12</v>
      </c>
      <c r="O194" s="55">
        <f>LEN(K194)</f>
        <v>16</v>
      </c>
    </row>
    <row r="195" spans="1:15" x14ac:dyDescent="0.4">
      <c r="A195" s="55">
        <v>194</v>
      </c>
      <c r="B195" s="55" t="s">
        <v>185</v>
      </c>
      <c r="C195" s="55" t="s">
        <v>186</v>
      </c>
      <c r="D195" s="55">
        <v>2018</v>
      </c>
      <c r="E195" s="55">
        <v>2019</v>
      </c>
      <c r="F195" s="55">
        <v>1</v>
      </c>
      <c r="G195" s="55" t="str">
        <f>CONCATENATE(B195," (",D195," - ",E195,")")</f>
        <v>VAHCS (2018 - 2019)</v>
      </c>
      <c r="H195" s="55">
        <v>0</v>
      </c>
      <c r="I195" s="55">
        <v>96</v>
      </c>
      <c r="J195" s="55">
        <v>96</v>
      </c>
      <c r="K195" s="55" t="s">
        <v>121</v>
      </c>
      <c r="M195" s="55">
        <v>24</v>
      </c>
      <c r="N195" s="55">
        <v>24</v>
      </c>
      <c r="O195" s="55">
        <f>LEN(K195)</f>
        <v>24</v>
      </c>
    </row>
    <row r="196" spans="1:15" x14ac:dyDescent="0.4">
      <c r="A196" s="55">
        <v>195</v>
      </c>
      <c r="B196" s="55" t="s">
        <v>185</v>
      </c>
      <c r="C196" s="55" t="s">
        <v>186</v>
      </c>
      <c r="D196" s="55">
        <v>2018</v>
      </c>
      <c r="E196" s="55">
        <v>2019</v>
      </c>
      <c r="F196" s="55">
        <v>2</v>
      </c>
      <c r="G196" s="55" t="str">
        <f>CONCATENATE(B196," (",D196," - ",E196,")")</f>
        <v>VAHCS (2018 - 2019)</v>
      </c>
      <c r="H196" s="55">
        <v>0</v>
      </c>
      <c r="I196" s="55">
        <v>96</v>
      </c>
      <c r="J196" s="55">
        <v>96</v>
      </c>
      <c r="K196" s="55" t="s">
        <v>123</v>
      </c>
      <c r="M196" s="55">
        <v>24</v>
      </c>
      <c r="N196" s="55">
        <v>36</v>
      </c>
      <c r="O196" s="55">
        <f>LEN(K196)</f>
        <v>20</v>
      </c>
    </row>
    <row r="197" spans="1:15" x14ac:dyDescent="0.4">
      <c r="A197" s="55">
        <v>196</v>
      </c>
      <c r="B197" s="55" t="s">
        <v>185</v>
      </c>
      <c r="C197" s="55" t="s">
        <v>186</v>
      </c>
      <c r="D197" s="55">
        <v>2018</v>
      </c>
      <c r="E197" s="55">
        <v>2019</v>
      </c>
      <c r="F197" s="55">
        <v>3</v>
      </c>
      <c r="G197" s="55" t="str">
        <f>CONCATENATE(B197," (",D197," - ",E197,")")</f>
        <v>VAHCS (2018 - 2019)</v>
      </c>
      <c r="H197" s="55">
        <v>0</v>
      </c>
      <c r="I197" s="55">
        <v>96</v>
      </c>
      <c r="J197" s="55">
        <v>96</v>
      </c>
      <c r="K197" s="55" t="s">
        <v>92</v>
      </c>
      <c r="M197" s="55">
        <v>12</v>
      </c>
      <c r="N197" s="55">
        <v>24</v>
      </c>
      <c r="O197" s="55">
        <f>LEN(K197)</f>
        <v>24</v>
      </c>
    </row>
    <row r="198" spans="1:15" x14ac:dyDescent="0.4">
      <c r="A198" s="55">
        <v>197</v>
      </c>
      <c r="B198" s="55" t="s">
        <v>185</v>
      </c>
      <c r="C198" s="55" t="s">
        <v>186</v>
      </c>
      <c r="D198" s="55">
        <v>2018</v>
      </c>
      <c r="E198" s="55">
        <v>2019</v>
      </c>
      <c r="F198" s="55">
        <v>4</v>
      </c>
      <c r="G198" s="55" t="str">
        <f>CONCATENATE(B198," (",D198," - ",E198,")")</f>
        <v>VAHCS (2018 - 2019)</v>
      </c>
      <c r="H198" s="55">
        <v>0</v>
      </c>
      <c r="I198" s="55">
        <v>96</v>
      </c>
      <c r="J198" s="55">
        <v>96</v>
      </c>
      <c r="K198" s="55" t="s">
        <v>128</v>
      </c>
      <c r="M198" s="55">
        <v>24</v>
      </c>
      <c r="N198" s="55">
        <v>24</v>
      </c>
      <c r="O198" s="55">
        <f>LEN(K198)</f>
        <v>6</v>
      </c>
    </row>
    <row r="199" spans="1:15" x14ac:dyDescent="0.4">
      <c r="A199" s="55">
        <v>198</v>
      </c>
      <c r="B199" s="55" t="s">
        <v>185</v>
      </c>
      <c r="C199" s="55" t="s">
        <v>186</v>
      </c>
      <c r="D199" s="55">
        <v>2020</v>
      </c>
      <c r="E199" s="55">
        <v>2021</v>
      </c>
      <c r="F199" s="55">
        <v>1</v>
      </c>
      <c r="G199" s="55" t="str">
        <f>CONCATENATE(B199," (",D199," - ",E199,")")</f>
        <v>VAHCS (2020 - 2021)</v>
      </c>
      <c r="H199" s="55">
        <v>0</v>
      </c>
      <c r="I199" s="55">
        <v>96</v>
      </c>
      <c r="J199" s="55">
        <v>96</v>
      </c>
      <c r="K199" s="55" t="s">
        <v>121</v>
      </c>
      <c r="M199" s="55">
        <v>24</v>
      </c>
      <c r="N199" s="55">
        <v>24</v>
      </c>
      <c r="O199" s="55">
        <f>LEN(K199)</f>
        <v>24</v>
      </c>
    </row>
    <row r="200" spans="1:15" x14ac:dyDescent="0.4">
      <c r="A200" s="55">
        <v>199</v>
      </c>
      <c r="B200" s="55" t="s">
        <v>185</v>
      </c>
      <c r="C200" s="55" t="s">
        <v>186</v>
      </c>
      <c r="D200" s="55">
        <v>2020</v>
      </c>
      <c r="E200" s="55">
        <v>2021</v>
      </c>
      <c r="F200" s="55">
        <v>1</v>
      </c>
      <c r="G200" s="55" t="str">
        <f>CONCATENATE(B200," (",D200," - ",E200,")")</f>
        <v>VAHCS (2020 - 2021)</v>
      </c>
      <c r="H200" s="55">
        <v>0</v>
      </c>
      <c r="I200" s="55">
        <v>96</v>
      </c>
      <c r="J200" s="55">
        <v>96</v>
      </c>
      <c r="K200" s="55" t="s">
        <v>187</v>
      </c>
      <c r="M200" s="55">
        <v>12</v>
      </c>
      <c r="N200" s="55">
        <v>12</v>
      </c>
      <c r="O200" s="55">
        <f>LEN(K200)</f>
        <v>22</v>
      </c>
    </row>
    <row r="201" spans="1:15" x14ac:dyDescent="0.4">
      <c r="A201" s="55">
        <v>200</v>
      </c>
      <c r="B201" s="55" t="s">
        <v>185</v>
      </c>
      <c r="C201" s="55" t="s">
        <v>186</v>
      </c>
      <c r="D201" s="55">
        <v>2020</v>
      </c>
      <c r="E201" s="55">
        <v>2021</v>
      </c>
      <c r="F201" s="55">
        <v>2</v>
      </c>
      <c r="G201" s="55" t="str">
        <f>CONCATENATE(B201," (",D201," - ",E201,")")</f>
        <v>VAHCS (2020 - 2021)</v>
      </c>
      <c r="H201" s="55">
        <v>0</v>
      </c>
      <c r="I201" s="55">
        <v>96</v>
      </c>
      <c r="J201" s="55">
        <v>96</v>
      </c>
      <c r="K201" s="55" t="s">
        <v>92</v>
      </c>
      <c r="M201" s="55">
        <v>12</v>
      </c>
      <c r="N201" s="55">
        <v>12</v>
      </c>
      <c r="O201" s="55">
        <f>LEN(K201)</f>
        <v>24</v>
      </c>
    </row>
    <row r="202" spans="1:15" x14ac:dyDescent="0.4">
      <c r="A202" s="55">
        <v>201</v>
      </c>
      <c r="B202" s="55" t="s">
        <v>185</v>
      </c>
      <c r="C202" s="55" t="s">
        <v>186</v>
      </c>
      <c r="D202" s="55">
        <v>2020</v>
      </c>
      <c r="E202" s="55">
        <v>2021</v>
      </c>
      <c r="F202" s="55">
        <v>3</v>
      </c>
      <c r="G202" s="55" t="str">
        <f>CONCATENATE(B202," (",D202," - ",E202,")")</f>
        <v>VAHCS (2020 - 2021)</v>
      </c>
      <c r="H202" s="55">
        <v>0</v>
      </c>
      <c r="I202" s="55">
        <v>96</v>
      </c>
      <c r="J202" s="55">
        <v>96</v>
      </c>
      <c r="K202" s="55" t="s">
        <v>123</v>
      </c>
      <c r="M202" s="55">
        <v>24</v>
      </c>
      <c r="N202" s="55">
        <v>24</v>
      </c>
      <c r="O202" s="55">
        <f>LEN(K202)</f>
        <v>20</v>
      </c>
    </row>
    <row r="203" spans="1:15" x14ac:dyDescent="0.4">
      <c r="A203" s="55">
        <v>202</v>
      </c>
      <c r="B203" s="55" t="s">
        <v>185</v>
      </c>
      <c r="C203" s="55" t="s">
        <v>186</v>
      </c>
      <c r="D203" s="55">
        <v>2020</v>
      </c>
      <c r="E203" s="55">
        <v>2021</v>
      </c>
      <c r="F203" s="55">
        <v>4</v>
      </c>
      <c r="G203" s="55" t="str">
        <f>CONCATENATE(B203," (",D203," - ",E203,")")</f>
        <v>VAHCS (2020 - 2021)</v>
      </c>
      <c r="H203" s="55">
        <v>0</v>
      </c>
      <c r="I203" s="55">
        <v>96</v>
      </c>
      <c r="J203" s="55">
        <v>96</v>
      </c>
      <c r="K203" s="55" t="s">
        <v>128</v>
      </c>
      <c r="M203" s="55">
        <v>24</v>
      </c>
      <c r="N203" s="55">
        <v>24</v>
      </c>
      <c r="O203" s="55">
        <f>LEN(K203)</f>
        <v>6</v>
      </c>
    </row>
    <row r="204" spans="1:15" x14ac:dyDescent="0.4">
      <c r="A204" s="55">
        <v>203</v>
      </c>
      <c r="B204" s="55" t="s">
        <v>189</v>
      </c>
      <c r="C204" s="55" t="s">
        <v>186</v>
      </c>
      <c r="D204" s="55">
        <v>2022</v>
      </c>
      <c r="E204" s="55">
        <v>2023</v>
      </c>
      <c r="F204" s="55">
        <v>1</v>
      </c>
      <c r="G204" s="55" t="str">
        <f>CONCATENATE(B204," (",D204," - ",E204,")")</f>
        <v>VAHST (2022 - 2023)</v>
      </c>
      <c r="H204" s="55">
        <v>0</v>
      </c>
      <c r="I204" s="55">
        <v>72</v>
      </c>
      <c r="J204" s="55">
        <v>72</v>
      </c>
      <c r="K204" s="55" t="s">
        <v>187</v>
      </c>
      <c r="M204" s="55">
        <v>12</v>
      </c>
      <c r="N204" s="55">
        <v>12</v>
      </c>
      <c r="O204" s="55">
        <f>LEN(K204)</f>
        <v>22</v>
      </c>
    </row>
    <row r="205" spans="1:15" x14ac:dyDescent="0.4">
      <c r="A205" s="55">
        <v>204</v>
      </c>
      <c r="B205" s="55" t="s">
        <v>189</v>
      </c>
      <c r="C205" s="55" t="s">
        <v>186</v>
      </c>
      <c r="D205" s="55">
        <v>2022</v>
      </c>
      <c r="E205" s="55">
        <v>2023</v>
      </c>
      <c r="F205" s="55">
        <v>2</v>
      </c>
      <c r="G205" s="55" t="str">
        <f>CONCATENATE(B205," (",D205," - ",E205,")")</f>
        <v>VAHST (2022 - 2023)</v>
      </c>
      <c r="H205" s="55">
        <v>0</v>
      </c>
      <c r="I205" s="55">
        <v>72</v>
      </c>
      <c r="J205" s="55">
        <v>72</v>
      </c>
      <c r="K205" s="55" t="s">
        <v>92</v>
      </c>
      <c r="M205" s="55">
        <v>12</v>
      </c>
      <c r="N205" s="55">
        <v>12</v>
      </c>
      <c r="O205" s="55">
        <f>LEN(K205)</f>
        <v>24</v>
      </c>
    </row>
    <row r="206" spans="1:15" x14ac:dyDescent="0.4">
      <c r="A206" s="55">
        <v>205</v>
      </c>
      <c r="B206" s="55" t="s">
        <v>189</v>
      </c>
      <c r="C206" s="55" t="s">
        <v>186</v>
      </c>
      <c r="D206" s="55">
        <v>2022</v>
      </c>
      <c r="E206" s="55">
        <v>2023</v>
      </c>
      <c r="F206" s="55">
        <v>3</v>
      </c>
      <c r="G206" s="55" t="str">
        <f>CONCATENATE(B206," (",D206," - ",E206,")")</f>
        <v>VAHST (2022 - 2023)</v>
      </c>
      <c r="H206" s="55">
        <v>0</v>
      </c>
      <c r="I206" s="55">
        <v>72</v>
      </c>
      <c r="J206" s="55">
        <v>72</v>
      </c>
      <c r="K206" s="55" t="s">
        <v>123</v>
      </c>
      <c r="M206" s="55">
        <v>24</v>
      </c>
      <c r="N206" s="55">
        <v>24</v>
      </c>
      <c r="O206" s="55">
        <f>LEN(K206)</f>
        <v>20</v>
      </c>
    </row>
    <row r="207" spans="1:15" x14ac:dyDescent="0.4">
      <c r="A207" s="55">
        <v>206</v>
      </c>
      <c r="B207" s="55" t="s">
        <v>189</v>
      </c>
      <c r="C207" s="55" t="s">
        <v>186</v>
      </c>
      <c r="D207" s="55">
        <v>2022</v>
      </c>
      <c r="E207" s="55">
        <v>2023</v>
      </c>
      <c r="F207" s="55">
        <v>4</v>
      </c>
      <c r="G207" s="55" t="str">
        <f>CONCATENATE(B207," (",D207," - ",E207,")")</f>
        <v>VAHST (2022 - 2023)</v>
      </c>
      <c r="H207" s="55">
        <v>0</v>
      </c>
      <c r="I207" s="55">
        <v>72</v>
      </c>
      <c r="J207" s="55">
        <v>72</v>
      </c>
      <c r="K207" s="55" t="s">
        <v>128</v>
      </c>
      <c r="M207" s="55">
        <v>24</v>
      </c>
      <c r="N207" s="55">
        <v>24</v>
      </c>
      <c r="O207" s="55">
        <f>LEN(K207)</f>
        <v>6</v>
      </c>
    </row>
    <row r="208" spans="1:15" x14ac:dyDescent="0.4">
      <c r="A208" s="55">
        <v>207</v>
      </c>
      <c r="B208" s="55" t="s">
        <v>189</v>
      </c>
      <c r="C208" s="55" t="s">
        <v>186</v>
      </c>
      <c r="D208" s="55">
        <v>2024</v>
      </c>
      <c r="E208" s="55">
        <v>2025</v>
      </c>
      <c r="F208" s="55">
        <v>1</v>
      </c>
      <c r="G208" s="55" t="str">
        <f>CONCATENATE(B208," (",D208," - ",E208,")")</f>
        <v>VAHST (2024 - 2025)</v>
      </c>
      <c r="H208" s="55">
        <v>0</v>
      </c>
      <c r="I208" s="55">
        <v>72</v>
      </c>
      <c r="J208" s="55">
        <v>72</v>
      </c>
      <c r="K208" s="55" t="s">
        <v>187</v>
      </c>
      <c r="M208" s="55">
        <v>12</v>
      </c>
      <c r="N208" s="55">
        <v>24</v>
      </c>
      <c r="O208" s="55">
        <f>LEN(K208)</f>
        <v>22</v>
      </c>
    </row>
    <row r="209" spans="1:15" x14ac:dyDescent="0.4">
      <c r="A209" s="55">
        <v>208</v>
      </c>
      <c r="B209" s="55" t="s">
        <v>189</v>
      </c>
      <c r="C209" s="55" t="s">
        <v>186</v>
      </c>
      <c r="D209" s="55">
        <v>2024</v>
      </c>
      <c r="E209" s="55">
        <v>2025</v>
      </c>
      <c r="F209" s="55">
        <v>2</v>
      </c>
      <c r="G209" s="55" t="str">
        <f>CONCATENATE(B209," (",D209," - ",E209,")")</f>
        <v>VAHST (2024 - 2025)</v>
      </c>
      <c r="H209" s="55">
        <v>0</v>
      </c>
      <c r="I209" s="55">
        <v>72</v>
      </c>
      <c r="J209" s="55">
        <v>72</v>
      </c>
      <c r="K209" s="55" t="s">
        <v>123</v>
      </c>
      <c r="M209" s="55">
        <v>24</v>
      </c>
      <c r="N209" s="55">
        <v>36</v>
      </c>
      <c r="O209" s="55">
        <f>LEN(K209)</f>
        <v>20</v>
      </c>
    </row>
    <row r="210" spans="1:15" x14ac:dyDescent="0.4">
      <c r="A210" s="55">
        <v>209</v>
      </c>
      <c r="B210" s="55" t="s">
        <v>189</v>
      </c>
      <c r="C210" s="55" t="s">
        <v>186</v>
      </c>
      <c r="D210" s="55">
        <v>2024</v>
      </c>
      <c r="E210" s="55">
        <v>2025</v>
      </c>
      <c r="F210" s="55">
        <v>3</v>
      </c>
      <c r="G210" s="55" t="str">
        <f>CONCATENATE(B210," (",D210," - ",E210,")")</f>
        <v>VAHST (2024 - 2025)</v>
      </c>
      <c r="H210" s="55">
        <v>0</v>
      </c>
      <c r="I210" s="55">
        <v>72</v>
      </c>
      <c r="J210" s="55">
        <v>72</v>
      </c>
      <c r="K210" s="55" t="s">
        <v>190</v>
      </c>
      <c r="M210" s="55">
        <v>0</v>
      </c>
      <c r="N210" s="55">
        <v>12</v>
      </c>
      <c r="O210" s="55">
        <f>LEN(K210)</f>
        <v>16</v>
      </c>
    </row>
    <row r="211" spans="1:15" x14ac:dyDescent="0.4">
      <c r="A211" s="55">
        <v>210</v>
      </c>
      <c r="B211" s="55" t="s">
        <v>189</v>
      </c>
      <c r="C211" s="55" t="s">
        <v>186</v>
      </c>
      <c r="D211" s="55">
        <v>2024</v>
      </c>
      <c r="E211" s="55">
        <v>2025</v>
      </c>
      <c r="F211" s="55">
        <v>4</v>
      </c>
      <c r="G211" s="55" t="str">
        <f>CONCATENATE(B211," (",D211," - ",E211,")")</f>
        <v>VAHST (2024 - 2025)</v>
      </c>
      <c r="H211" s="55">
        <v>0</v>
      </c>
      <c r="I211" s="55">
        <v>72</v>
      </c>
      <c r="J211" s="55">
        <v>72</v>
      </c>
      <c r="K211" s="55" t="s">
        <v>128</v>
      </c>
      <c r="M211" s="55">
        <v>24</v>
      </c>
      <c r="N211" s="55">
        <v>24</v>
      </c>
      <c r="O211" s="55">
        <f>LEN(K211)</f>
        <v>6</v>
      </c>
    </row>
    <row r="212" spans="1:15" x14ac:dyDescent="0.4">
      <c r="A212" s="55">
        <v>211</v>
      </c>
      <c r="B212" s="55" t="s">
        <v>191</v>
      </c>
      <c r="C212" s="55" t="s">
        <v>192</v>
      </c>
      <c r="D212" s="55">
        <v>2015</v>
      </c>
      <c r="E212" s="55">
        <v>2017</v>
      </c>
      <c r="F212" s="55">
        <v>1</v>
      </c>
      <c r="G212" s="55" t="str">
        <f>CONCATENATE(B212," (",D212," - ",E212,")")</f>
        <v>MCLAS (2015 - 2017)</v>
      </c>
      <c r="H212" s="55">
        <v>0</v>
      </c>
      <c r="I212" s="55">
        <v>72</v>
      </c>
      <c r="J212" s="55">
        <v>96</v>
      </c>
      <c r="K212" s="55" t="s">
        <v>193</v>
      </c>
      <c r="M212" s="55">
        <v>6</v>
      </c>
      <c r="N212" s="55">
        <v>6</v>
      </c>
      <c r="O212" s="55">
        <f>LEN(K212)</f>
        <v>21</v>
      </c>
    </row>
    <row r="213" spans="1:15" x14ac:dyDescent="0.4">
      <c r="A213" s="55">
        <v>212</v>
      </c>
      <c r="B213" s="55" t="s">
        <v>191</v>
      </c>
      <c r="C213" s="55" t="s">
        <v>192</v>
      </c>
      <c r="D213" s="55">
        <v>2015</v>
      </c>
      <c r="E213" s="55">
        <v>2017</v>
      </c>
      <c r="F213" s="55">
        <v>2</v>
      </c>
      <c r="G213" s="55" t="str">
        <f>CONCATENATE(B213," (",D213," - ",E213,")")</f>
        <v>MCLAS (2015 - 2017)</v>
      </c>
      <c r="H213" s="55">
        <v>0</v>
      </c>
      <c r="I213" s="55">
        <v>72</v>
      </c>
      <c r="J213" s="55">
        <v>96</v>
      </c>
      <c r="K213" s="55" t="s">
        <v>194</v>
      </c>
      <c r="M213" s="55">
        <v>12</v>
      </c>
      <c r="N213" s="55">
        <v>12</v>
      </c>
      <c r="O213" s="55">
        <f>LEN(K213)</f>
        <v>21</v>
      </c>
    </row>
    <row r="214" spans="1:15" x14ac:dyDescent="0.4">
      <c r="A214" s="55">
        <v>213</v>
      </c>
      <c r="B214" s="55" t="s">
        <v>191</v>
      </c>
      <c r="C214" s="55" t="s">
        <v>192</v>
      </c>
      <c r="D214" s="55">
        <v>2015</v>
      </c>
      <c r="E214" s="55">
        <v>2017</v>
      </c>
      <c r="F214" s="55">
        <v>3</v>
      </c>
      <c r="G214" s="55" t="str">
        <f>CONCATENATE(B214," (",D214," - ",E214,")")</f>
        <v>MCLAS (2015 - 2017)</v>
      </c>
      <c r="H214" s="55">
        <v>0</v>
      </c>
      <c r="I214" s="55">
        <v>72</v>
      </c>
      <c r="J214" s="55">
        <v>96</v>
      </c>
      <c r="K214" s="55" t="s">
        <v>195</v>
      </c>
      <c r="M214" s="55">
        <v>6</v>
      </c>
      <c r="N214" s="55">
        <v>12</v>
      </c>
      <c r="O214" s="55">
        <f>LEN(K214)</f>
        <v>30</v>
      </c>
    </row>
    <row r="215" spans="1:15" x14ac:dyDescent="0.4">
      <c r="A215" s="55">
        <v>214</v>
      </c>
      <c r="B215" s="55" t="s">
        <v>191</v>
      </c>
      <c r="C215" s="55" t="s">
        <v>192</v>
      </c>
      <c r="D215" s="55">
        <v>2015</v>
      </c>
      <c r="E215" s="55">
        <v>2017</v>
      </c>
      <c r="F215" s="55">
        <v>4</v>
      </c>
      <c r="G215" s="55" t="str">
        <f>CONCATENATE(B215," (",D215," - ",E215,")")</f>
        <v>MCLAS (2015 - 2017)</v>
      </c>
      <c r="H215" s="55">
        <v>0</v>
      </c>
      <c r="I215" s="55">
        <v>72</v>
      </c>
      <c r="J215" s="55">
        <v>96</v>
      </c>
      <c r="K215" s="55" t="s">
        <v>93</v>
      </c>
      <c r="M215" s="55">
        <v>42</v>
      </c>
      <c r="N215" s="55">
        <v>48</v>
      </c>
      <c r="O215" s="55">
        <f>LEN(K215)</f>
        <v>20</v>
      </c>
    </row>
    <row r="216" spans="1:15" x14ac:dyDescent="0.4">
      <c r="A216" s="55">
        <v>215</v>
      </c>
      <c r="B216" s="2" t="s">
        <v>191</v>
      </c>
      <c r="C216" s="2" t="s">
        <v>192</v>
      </c>
      <c r="D216" s="2">
        <v>2015</v>
      </c>
      <c r="E216" s="2">
        <v>2017</v>
      </c>
      <c r="F216" s="2" t="s">
        <v>52</v>
      </c>
      <c r="G216" s="2" t="str">
        <f>CONCATENATE(B216," (",D216," - ",E216,")")</f>
        <v>MCLAS (2015 - 2017)</v>
      </c>
      <c r="H216" s="2">
        <v>0</v>
      </c>
      <c r="I216" s="2">
        <v>72</v>
      </c>
      <c r="J216" s="2">
        <v>96</v>
      </c>
      <c r="K216" s="2" t="s">
        <v>25</v>
      </c>
      <c r="L216" s="2"/>
      <c r="M216" s="2">
        <v>24</v>
      </c>
      <c r="N216" s="2">
        <v>24</v>
      </c>
      <c r="O216" s="2">
        <f>LEN(K216)</f>
        <v>9</v>
      </c>
    </row>
    <row r="217" spans="1:15" x14ac:dyDescent="0.4">
      <c r="A217" s="55">
        <v>216</v>
      </c>
      <c r="B217" s="55" t="s">
        <v>196</v>
      </c>
      <c r="C217" s="55" t="s">
        <v>197</v>
      </c>
      <c r="D217" s="55">
        <v>2015</v>
      </c>
      <c r="E217" s="55">
        <v>2017</v>
      </c>
      <c r="F217" s="55">
        <v>1</v>
      </c>
      <c r="G217" s="55" t="str">
        <f>CONCATENATE(B217," (",D217," - ",E217,")")</f>
        <v>VCLAS (2015 - 2017)</v>
      </c>
      <c r="H217" s="55">
        <v>0</v>
      </c>
      <c r="I217" s="55">
        <v>96</v>
      </c>
      <c r="J217" s="55">
        <v>96</v>
      </c>
      <c r="K217" s="55" t="s">
        <v>193</v>
      </c>
      <c r="M217" s="55">
        <v>6</v>
      </c>
      <c r="N217" s="55">
        <v>6</v>
      </c>
      <c r="O217" s="55">
        <f>LEN(K217)</f>
        <v>21</v>
      </c>
    </row>
    <row r="218" spans="1:15" x14ac:dyDescent="0.4">
      <c r="A218" s="55">
        <v>217</v>
      </c>
      <c r="B218" s="55" t="s">
        <v>196</v>
      </c>
      <c r="C218" s="55" t="s">
        <v>197</v>
      </c>
      <c r="D218" s="55">
        <v>2015</v>
      </c>
      <c r="E218" s="55">
        <v>2017</v>
      </c>
      <c r="F218" s="55">
        <v>2</v>
      </c>
      <c r="G218" s="55" t="str">
        <f>CONCATENATE(B218," (",D218," - ",E218,")")</f>
        <v>VCLAS (2015 - 2017)</v>
      </c>
      <c r="H218" s="55">
        <v>0</v>
      </c>
      <c r="I218" s="55">
        <v>96</v>
      </c>
      <c r="J218" s="55">
        <v>96</v>
      </c>
      <c r="K218" s="55" t="s">
        <v>194</v>
      </c>
      <c r="M218" s="55">
        <v>12</v>
      </c>
      <c r="N218" s="55">
        <v>12</v>
      </c>
      <c r="O218" s="55">
        <f>LEN(K218)</f>
        <v>21</v>
      </c>
    </row>
    <row r="219" spans="1:15" x14ac:dyDescent="0.4">
      <c r="A219" s="55">
        <v>218</v>
      </c>
      <c r="B219" s="55" t="s">
        <v>196</v>
      </c>
      <c r="C219" s="55" t="s">
        <v>197</v>
      </c>
      <c r="D219" s="55">
        <v>2015</v>
      </c>
      <c r="E219" s="55">
        <v>2017</v>
      </c>
      <c r="F219" s="55">
        <v>3</v>
      </c>
      <c r="G219" s="55" t="str">
        <f>CONCATENATE(B219," (",D219," - ",E219,")")</f>
        <v>VCLAS (2015 - 2017)</v>
      </c>
      <c r="H219" s="55">
        <v>0</v>
      </c>
      <c r="I219" s="55">
        <v>96</v>
      </c>
      <c r="J219" s="55">
        <v>96</v>
      </c>
      <c r="K219" s="55" t="s">
        <v>195</v>
      </c>
      <c r="M219" s="55">
        <v>6</v>
      </c>
      <c r="N219" s="55">
        <v>12</v>
      </c>
      <c r="O219" s="55">
        <f>LEN(K219)</f>
        <v>30</v>
      </c>
    </row>
    <row r="220" spans="1:15" x14ac:dyDescent="0.4">
      <c r="A220" s="55">
        <v>219</v>
      </c>
      <c r="B220" s="55" t="s">
        <v>196</v>
      </c>
      <c r="C220" s="55" t="s">
        <v>197</v>
      </c>
      <c r="D220" s="55">
        <v>2015</v>
      </c>
      <c r="E220" s="55">
        <v>2017</v>
      </c>
      <c r="F220" s="55">
        <v>4</v>
      </c>
      <c r="G220" s="55" t="str">
        <f>CONCATENATE(B220," (",D220," - ",E220,")")</f>
        <v>VCLAS (2015 - 2017)</v>
      </c>
      <c r="H220" s="55">
        <v>0</v>
      </c>
      <c r="I220" s="55">
        <v>96</v>
      </c>
      <c r="J220" s="55">
        <v>96</v>
      </c>
      <c r="K220" s="55" t="s">
        <v>93</v>
      </c>
      <c r="M220" s="55">
        <v>36</v>
      </c>
      <c r="N220" s="55">
        <v>48</v>
      </c>
      <c r="O220" s="55">
        <f>LEN(K220)</f>
        <v>20</v>
      </c>
    </row>
    <row r="221" spans="1:15" x14ac:dyDescent="0.4">
      <c r="A221" s="55">
        <v>220</v>
      </c>
      <c r="B221" s="55" t="s">
        <v>196</v>
      </c>
      <c r="C221" s="55" t="s">
        <v>197</v>
      </c>
      <c r="D221" s="55">
        <v>2015</v>
      </c>
      <c r="E221" s="55">
        <v>2017</v>
      </c>
      <c r="F221" s="55">
        <v>5</v>
      </c>
      <c r="G221" s="55" t="str">
        <f>CONCATENATE(B221," (",D221," - ",E221,")")</f>
        <v>VCLAS (2015 - 2017)</v>
      </c>
      <c r="H221" s="55">
        <v>0</v>
      </c>
      <c r="I221" s="55">
        <v>96</v>
      </c>
      <c r="J221" s="55">
        <v>96</v>
      </c>
      <c r="K221" s="55" t="s">
        <v>128</v>
      </c>
      <c r="M221" s="55">
        <v>24</v>
      </c>
      <c r="N221" s="55">
        <v>24</v>
      </c>
      <c r="O221" s="55">
        <f>LEN(K221)</f>
        <v>6</v>
      </c>
    </row>
    <row r="222" spans="1:15" x14ac:dyDescent="0.4">
      <c r="A222" s="55">
        <v>221</v>
      </c>
      <c r="B222" s="55" t="s">
        <v>198</v>
      </c>
      <c r="C222" s="55" t="s">
        <v>199</v>
      </c>
      <c r="D222" s="55">
        <v>2022</v>
      </c>
      <c r="E222" s="55">
        <v>2025</v>
      </c>
      <c r="F222" s="55">
        <v>1</v>
      </c>
      <c r="G222" s="55" t="str">
        <f>CONCATENATE(B222," (",D222," - ",E222,")")</f>
        <v>MCAP (2022 - 2025)</v>
      </c>
      <c r="H222" s="55">
        <v>0</v>
      </c>
      <c r="I222" s="55">
        <v>48</v>
      </c>
      <c r="J222" s="55">
        <v>48</v>
      </c>
      <c r="K222" s="55" t="s">
        <v>200</v>
      </c>
      <c r="M222" s="55">
        <v>24</v>
      </c>
      <c r="N222" s="55">
        <v>24</v>
      </c>
      <c r="O222" s="55">
        <f>LEN(K222)</f>
        <v>29</v>
      </c>
    </row>
    <row r="223" spans="1:15" x14ac:dyDescent="0.4">
      <c r="A223" s="55">
        <v>222</v>
      </c>
      <c r="B223" s="55" t="s">
        <v>198</v>
      </c>
      <c r="C223" s="55" t="s">
        <v>199</v>
      </c>
      <c r="D223" s="55">
        <v>2022</v>
      </c>
      <c r="E223" s="55">
        <v>2025</v>
      </c>
      <c r="F223" s="55">
        <v>2</v>
      </c>
      <c r="G223" s="55" t="str">
        <f>CONCATENATE(B223," (",D223," - ",E223,")")</f>
        <v>MCAP (2022 - 2025)</v>
      </c>
      <c r="H223" s="55">
        <v>0</v>
      </c>
      <c r="I223" s="55">
        <v>48</v>
      </c>
      <c r="J223" s="55">
        <v>48</v>
      </c>
      <c r="K223" s="55" t="s">
        <v>201</v>
      </c>
      <c r="M223" s="55">
        <v>24</v>
      </c>
      <c r="N223" s="55">
        <v>24</v>
      </c>
      <c r="O223" s="55">
        <f>LEN(K223)</f>
        <v>27</v>
      </c>
    </row>
    <row r="224" spans="1:15" x14ac:dyDescent="0.4">
      <c r="A224" s="55">
        <v>223</v>
      </c>
      <c r="B224" s="55" t="s">
        <v>202</v>
      </c>
      <c r="C224" s="55" t="s">
        <v>203</v>
      </c>
      <c r="D224" s="55">
        <v>2022</v>
      </c>
      <c r="E224" s="55">
        <v>2025</v>
      </c>
      <c r="F224" s="55">
        <v>1</v>
      </c>
      <c r="G224" s="55" t="str">
        <f>CONCATENATE(B224," (",D224," - ",E224,")")</f>
        <v>VCAP (2022 - 2025)</v>
      </c>
      <c r="H224" s="55">
        <v>0</v>
      </c>
      <c r="I224" s="55">
        <v>72</v>
      </c>
      <c r="J224" s="55">
        <v>72</v>
      </c>
      <c r="K224" s="55" t="s">
        <v>200</v>
      </c>
      <c r="M224" s="55">
        <v>24</v>
      </c>
      <c r="N224" s="55">
        <v>24</v>
      </c>
      <c r="O224" s="55">
        <f>LEN(K224)</f>
        <v>29</v>
      </c>
    </row>
    <row r="225" spans="1:15" x14ac:dyDescent="0.4">
      <c r="A225" s="55">
        <v>224</v>
      </c>
      <c r="B225" s="55" t="s">
        <v>202</v>
      </c>
      <c r="C225" s="55" t="s">
        <v>203</v>
      </c>
      <c r="D225" s="55">
        <v>2022</v>
      </c>
      <c r="E225" s="55">
        <v>2025</v>
      </c>
      <c r="F225" s="55">
        <v>2</v>
      </c>
      <c r="G225" s="55" t="str">
        <f>CONCATENATE(B225," (",D225," - ",E225,")")</f>
        <v>VCAP (2022 - 2025)</v>
      </c>
      <c r="H225" s="55">
        <v>0</v>
      </c>
      <c r="I225" s="55">
        <v>72</v>
      </c>
      <c r="J225" s="55">
        <v>72</v>
      </c>
      <c r="K225" s="55" t="s">
        <v>201</v>
      </c>
      <c r="M225" s="55">
        <v>24</v>
      </c>
      <c r="N225" s="55">
        <v>24</v>
      </c>
      <c r="O225" s="55">
        <f>LEN(K225)</f>
        <v>27</v>
      </c>
    </row>
    <row r="226" spans="1:15" x14ac:dyDescent="0.4">
      <c r="A226" s="55">
        <v>225</v>
      </c>
      <c r="B226" s="55" t="s">
        <v>202</v>
      </c>
      <c r="C226" s="55" t="s">
        <v>203</v>
      </c>
      <c r="D226" s="55">
        <v>2022</v>
      </c>
      <c r="E226" s="55">
        <v>2025</v>
      </c>
      <c r="F226" s="55">
        <v>3</v>
      </c>
      <c r="G226" s="55" t="str">
        <f>CONCATENATE(B226," (",D226," - ",E226,")")</f>
        <v>VCAP (2022 - 2025)</v>
      </c>
      <c r="H226" s="55">
        <v>0</v>
      </c>
      <c r="I226" s="55">
        <v>72</v>
      </c>
      <c r="J226" s="55">
        <v>72</v>
      </c>
      <c r="K226" s="55" t="s">
        <v>128</v>
      </c>
      <c r="M226" s="55">
        <v>24</v>
      </c>
      <c r="N226" s="55">
        <v>24</v>
      </c>
      <c r="O226" s="55">
        <f>LEN(K226)</f>
        <v>6</v>
      </c>
    </row>
    <row r="227" spans="1:15" x14ac:dyDescent="0.4">
      <c r="A227" s="55">
        <v>226</v>
      </c>
      <c r="B227" s="55" t="s">
        <v>204</v>
      </c>
      <c r="C227" s="55" t="s">
        <v>205</v>
      </c>
      <c r="D227" s="55">
        <v>2021</v>
      </c>
      <c r="E227" s="55">
        <v>2022</v>
      </c>
      <c r="F227" s="55">
        <v>1</v>
      </c>
      <c r="G227" s="55" t="str">
        <f>CONCATENATE(B227," (",D227," - ",E227,")")</f>
        <v>MCPAD (2021 - 2022)</v>
      </c>
      <c r="H227" s="55">
        <v>0</v>
      </c>
      <c r="I227" s="55">
        <v>72</v>
      </c>
      <c r="J227" s="55">
        <v>96</v>
      </c>
      <c r="K227" s="55" t="s">
        <v>206</v>
      </c>
      <c r="M227" s="55">
        <v>12</v>
      </c>
      <c r="N227" s="55">
        <v>12</v>
      </c>
      <c r="O227" s="55">
        <f>LEN(K227)</f>
        <v>21</v>
      </c>
    </row>
    <row r="228" spans="1:15" x14ac:dyDescent="0.4">
      <c r="A228" s="55">
        <v>227</v>
      </c>
      <c r="B228" s="55" t="s">
        <v>204</v>
      </c>
      <c r="C228" s="55" t="s">
        <v>205</v>
      </c>
      <c r="D228" s="55">
        <v>2021</v>
      </c>
      <c r="E228" s="55">
        <v>2022</v>
      </c>
      <c r="F228" s="55">
        <v>2</v>
      </c>
      <c r="G228" s="55" t="str">
        <f>CONCATENATE(B228," (",D228," - ",E228,")")</f>
        <v>MCPAD (2021 - 2022)</v>
      </c>
      <c r="H228" s="55">
        <v>0</v>
      </c>
      <c r="I228" s="55">
        <v>72</v>
      </c>
      <c r="J228" s="55">
        <v>96</v>
      </c>
      <c r="K228" s="55" t="s">
        <v>207</v>
      </c>
      <c r="M228" s="55">
        <v>6</v>
      </c>
      <c r="N228" s="55">
        <v>6</v>
      </c>
      <c r="O228" s="55">
        <f>LEN(K228)</f>
        <v>22</v>
      </c>
    </row>
    <row r="229" spans="1:15" x14ac:dyDescent="0.4">
      <c r="A229" s="55">
        <v>228</v>
      </c>
      <c r="B229" s="55" t="s">
        <v>204</v>
      </c>
      <c r="C229" s="55" t="s">
        <v>205</v>
      </c>
      <c r="D229" s="55">
        <v>2021</v>
      </c>
      <c r="E229" s="55">
        <v>2022</v>
      </c>
      <c r="F229" s="55">
        <v>3</v>
      </c>
      <c r="G229" s="55" t="str">
        <f>CONCATENATE(B229," (",D229," - ",E229,")")</f>
        <v>MCPAD (2021 - 2022)</v>
      </c>
      <c r="H229" s="55">
        <v>0</v>
      </c>
      <c r="I229" s="55">
        <v>72</v>
      </c>
      <c r="J229" s="55">
        <v>96</v>
      </c>
      <c r="K229" s="55" t="s">
        <v>208</v>
      </c>
      <c r="M229" s="55">
        <v>18</v>
      </c>
      <c r="N229" s="55">
        <v>18</v>
      </c>
      <c r="O229" s="55">
        <f>LEN(K229)</f>
        <v>33</v>
      </c>
    </row>
    <row r="230" spans="1:15" x14ac:dyDescent="0.4">
      <c r="A230" s="55">
        <v>229</v>
      </c>
      <c r="B230" s="55" t="s">
        <v>204</v>
      </c>
      <c r="C230" s="55" t="s">
        <v>205</v>
      </c>
      <c r="D230" s="55">
        <v>2021</v>
      </c>
      <c r="E230" s="55">
        <v>2022</v>
      </c>
      <c r="F230" s="55">
        <v>4</v>
      </c>
      <c r="G230" s="55" t="str">
        <f>CONCATENATE(B230," (",D230," - ",E230,")")</f>
        <v>MCPAD (2021 - 2022)</v>
      </c>
      <c r="H230" s="55">
        <v>0</v>
      </c>
      <c r="I230" s="55">
        <v>72</v>
      </c>
      <c r="J230" s="55">
        <v>96</v>
      </c>
      <c r="K230" s="55" t="s">
        <v>209</v>
      </c>
      <c r="M230" s="55">
        <v>24</v>
      </c>
      <c r="N230" s="55">
        <v>24</v>
      </c>
      <c r="O230" s="55">
        <f>LEN(K230)</f>
        <v>17</v>
      </c>
    </row>
    <row r="231" spans="1:15" x14ac:dyDescent="0.4">
      <c r="A231" s="55">
        <v>230</v>
      </c>
      <c r="B231" s="55" t="s">
        <v>204</v>
      </c>
      <c r="C231" s="55" t="s">
        <v>205</v>
      </c>
      <c r="D231" s="55">
        <v>2021</v>
      </c>
      <c r="E231" s="55">
        <v>2022</v>
      </c>
      <c r="F231" s="55">
        <v>5</v>
      </c>
      <c r="G231" s="55" t="str">
        <f>CONCATENATE(B231," (",D231," - ",E231,")")</f>
        <v>MCPAD (2021 - 2022)</v>
      </c>
      <c r="H231" s="55">
        <v>0</v>
      </c>
      <c r="I231" s="55">
        <v>72</v>
      </c>
      <c r="J231" s="55">
        <v>96</v>
      </c>
      <c r="K231" s="55" t="s">
        <v>210</v>
      </c>
      <c r="M231" s="55">
        <v>12</v>
      </c>
      <c r="N231" s="55">
        <v>12</v>
      </c>
      <c r="O231" s="55">
        <f>LEN(K231)</f>
        <v>21</v>
      </c>
    </row>
    <row r="232" spans="1:15" x14ac:dyDescent="0.4">
      <c r="A232" s="55">
        <v>231</v>
      </c>
      <c r="B232" s="2" t="s">
        <v>204</v>
      </c>
      <c r="C232" s="2" t="s">
        <v>205</v>
      </c>
      <c r="D232" s="2">
        <v>2021</v>
      </c>
      <c r="E232" s="2">
        <v>2022</v>
      </c>
      <c r="F232" s="2" t="s">
        <v>52</v>
      </c>
      <c r="G232" s="2" t="str">
        <f>CONCATENATE(B232," (",D232," - ",E232,")")</f>
        <v>MCPAD (2021 - 2022)</v>
      </c>
      <c r="H232" s="2">
        <v>0</v>
      </c>
      <c r="I232" s="2">
        <v>72</v>
      </c>
      <c r="J232" s="2">
        <v>96</v>
      </c>
      <c r="K232" s="2" t="s">
        <v>25</v>
      </c>
      <c r="L232" s="2"/>
      <c r="M232" s="2">
        <v>24</v>
      </c>
      <c r="N232" s="2">
        <v>24</v>
      </c>
      <c r="O232" s="2">
        <f>LEN(K232)</f>
        <v>9</v>
      </c>
    </row>
    <row r="233" spans="1:15" x14ac:dyDescent="0.4">
      <c r="A233" s="55">
        <v>232</v>
      </c>
      <c r="B233" s="55" t="s">
        <v>211</v>
      </c>
      <c r="C233" s="55" t="s">
        <v>212</v>
      </c>
      <c r="D233" s="55">
        <v>2021</v>
      </c>
      <c r="E233" s="55">
        <v>2022</v>
      </c>
      <c r="F233" s="55">
        <v>1</v>
      </c>
      <c r="G233" s="55" t="str">
        <f>CONCATENATE(B233," (",D233," - ",E233,")")</f>
        <v>VCPAD (2021 - 2022)</v>
      </c>
      <c r="H233" s="55">
        <v>0</v>
      </c>
      <c r="I233" s="55">
        <v>96</v>
      </c>
      <c r="J233" s="55">
        <v>96</v>
      </c>
      <c r="K233" s="55" t="s">
        <v>206</v>
      </c>
      <c r="M233" s="55">
        <v>12</v>
      </c>
      <c r="N233" s="55">
        <v>12</v>
      </c>
      <c r="O233" s="55">
        <f>LEN(K233)</f>
        <v>21</v>
      </c>
    </row>
    <row r="234" spans="1:15" x14ac:dyDescent="0.4">
      <c r="A234" s="55">
        <v>233</v>
      </c>
      <c r="B234" s="55" t="s">
        <v>211</v>
      </c>
      <c r="C234" s="55" t="s">
        <v>212</v>
      </c>
      <c r="D234" s="55">
        <v>2021</v>
      </c>
      <c r="E234" s="55">
        <v>2022</v>
      </c>
      <c r="F234" s="55">
        <v>2</v>
      </c>
      <c r="G234" s="55" t="str">
        <f>CONCATENATE(B234," (",D234," - ",E234,")")</f>
        <v>VCPAD (2021 - 2022)</v>
      </c>
      <c r="H234" s="55">
        <v>0</v>
      </c>
      <c r="I234" s="55">
        <v>96</v>
      </c>
      <c r="J234" s="55">
        <v>96</v>
      </c>
      <c r="K234" s="55" t="s">
        <v>207</v>
      </c>
      <c r="M234" s="55">
        <v>6</v>
      </c>
      <c r="N234" s="55">
        <v>6</v>
      </c>
      <c r="O234" s="55">
        <f>LEN(K234)</f>
        <v>22</v>
      </c>
    </row>
    <row r="235" spans="1:15" x14ac:dyDescent="0.4">
      <c r="A235" s="55">
        <v>234</v>
      </c>
      <c r="B235" s="55" t="s">
        <v>211</v>
      </c>
      <c r="C235" s="55" t="s">
        <v>212</v>
      </c>
      <c r="D235" s="55">
        <v>2021</v>
      </c>
      <c r="E235" s="55">
        <v>2022</v>
      </c>
      <c r="F235" s="55">
        <v>3</v>
      </c>
      <c r="G235" s="55" t="str">
        <f>CONCATENATE(B235," (",D235," - ",E235,")")</f>
        <v>VCPAD (2021 - 2022)</v>
      </c>
      <c r="H235" s="55">
        <v>0</v>
      </c>
      <c r="I235" s="55">
        <v>96</v>
      </c>
      <c r="J235" s="55">
        <v>96</v>
      </c>
      <c r="K235" s="55" t="s">
        <v>208</v>
      </c>
      <c r="M235" s="55">
        <v>18</v>
      </c>
      <c r="N235" s="55">
        <v>18</v>
      </c>
      <c r="O235" s="55">
        <f>LEN(K235)</f>
        <v>33</v>
      </c>
    </row>
    <row r="236" spans="1:15" x14ac:dyDescent="0.4">
      <c r="A236" s="55">
        <v>235</v>
      </c>
      <c r="B236" s="55" t="s">
        <v>211</v>
      </c>
      <c r="C236" s="55" t="s">
        <v>212</v>
      </c>
      <c r="D236" s="55">
        <v>2021</v>
      </c>
      <c r="E236" s="55">
        <v>2022</v>
      </c>
      <c r="F236" s="55">
        <v>4</v>
      </c>
      <c r="G236" s="55" t="str">
        <f>CONCATENATE(B236," (",D236," - ",E236,")")</f>
        <v>VCPAD (2021 - 2022)</v>
      </c>
      <c r="H236" s="55">
        <v>0</v>
      </c>
      <c r="I236" s="55">
        <v>96</v>
      </c>
      <c r="J236" s="55">
        <v>96</v>
      </c>
      <c r="K236" s="55" t="s">
        <v>209</v>
      </c>
      <c r="M236" s="55">
        <v>24</v>
      </c>
      <c r="N236" s="55">
        <v>24</v>
      </c>
      <c r="O236" s="55">
        <f>LEN(K236)</f>
        <v>17</v>
      </c>
    </row>
    <row r="237" spans="1:15" x14ac:dyDescent="0.4">
      <c r="A237" s="55">
        <v>236</v>
      </c>
      <c r="B237" s="55" t="s">
        <v>211</v>
      </c>
      <c r="C237" s="55" t="s">
        <v>212</v>
      </c>
      <c r="D237" s="55">
        <v>2021</v>
      </c>
      <c r="E237" s="55">
        <v>2022</v>
      </c>
      <c r="F237" s="55">
        <v>5</v>
      </c>
      <c r="G237" s="55" t="str">
        <f>CONCATENATE(B237," (",D237," - ",E237,")")</f>
        <v>VCPAD (2021 - 2022)</v>
      </c>
      <c r="H237" s="55">
        <v>0</v>
      </c>
      <c r="I237" s="55">
        <v>96</v>
      </c>
      <c r="J237" s="55">
        <v>96</v>
      </c>
      <c r="K237" s="55" t="s">
        <v>210</v>
      </c>
      <c r="M237" s="55">
        <v>12</v>
      </c>
      <c r="N237" s="55">
        <v>12</v>
      </c>
      <c r="O237" s="55">
        <f>LEN(K237)</f>
        <v>21</v>
      </c>
    </row>
    <row r="238" spans="1:15" x14ac:dyDescent="0.4">
      <c r="A238" s="55">
        <v>237</v>
      </c>
      <c r="B238" s="55" t="s">
        <v>211</v>
      </c>
      <c r="C238" s="55" t="s">
        <v>212</v>
      </c>
      <c r="D238" s="55">
        <v>2021</v>
      </c>
      <c r="E238" s="55">
        <v>2022</v>
      </c>
      <c r="F238" s="55">
        <v>6</v>
      </c>
      <c r="G238" s="55" t="str">
        <f>CONCATENATE(B238," (",D238," - ",E238,")")</f>
        <v>VCPAD (2021 - 2022)</v>
      </c>
      <c r="H238" s="55">
        <v>0</v>
      </c>
      <c r="I238" s="55">
        <v>96</v>
      </c>
      <c r="J238" s="55">
        <v>96</v>
      </c>
      <c r="K238" s="55" t="s">
        <v>128</v>
      </c>
      <c r="M238" s="55">
        <v>12</v>
      </c>
      <c r="N238" s="55">
        <v>12</v>
      </c>
      <c r="O238" s="55">
        <f>LEN(K238)</f>
        <v>6</v>
      </c>
    </row>
    <row r="239" spans="1:15" x14ac:dyDescent="0.4">
      <c r="A239" s="55">
        <v>238</v>
      </c>
      <c r="B239" s="55" t="s">
        <v>213</v>
      </c>
      <c r="C239" s="55" t="s">
        <v>214</v>
      </c>
      <c r="D239" s="55">
        <v>2017</v>
      </c>
      <c r="E239" s="55">
        <v>2019</v>
      </c>
      <c r="F239" s="55">
        <v>1</v>
      </c>
      <c r="G239" s="55" t="str">
        <f>CONCATENATE(B239," (",D239," - ",E239,")")</f>
        <v>MCHAM (2017 - 2019)</v>
      </c>
      <c r="H239" s="55">
        <v>0</v>
      </c>
      <c r="I239" s="55">
        <v>72</v>
      </c>
      <c r="J239" s="55">
        <v>96</v>
      </c>
      <c r="K239" s="55" t="s">
        <v>215</v>
      </c>
      <c r="M239" s="55">
        <v>6</v>
      </c>
      <c r="N239" s="55">
        <v>6</v>
      </c>
      <c r="O239" s="55">
        <f>LEN(K239)</f>
        <v>21</v>
      </c>
    </row>
    <row r="240" spans="1:15" x14ac:dyDescent="0.4">
      <c r="A240" s="55">
        <v>239</v>
      </c>
      <c r="B240" s="55" t="s">
        <v>213</v>
      </c>
      <c r="C240" s="55" t="s">
        <v>214</v>
      </c>
      <c r="D240" s="55">
        <v>2017</v>
      </c>
      <c r="E240" s="55">
        <v>2019</v>
      </c>
      <c r="F240" s="55">
        <v>2</v>
      </c>
      <c r="G240" s="55" t="str">
        <f>CONCATENATE(B240," (",D240," - ",E240,")")</f>
        <v>MCHAM (2017 - 2019)</v>
      </c>
      <c r="H240" s="55">
        <v>0</v>
      </c>
      <c r="I240" s="55">
        <v>72</v>
      </c>
      <c r="J240" s="55">
        <v>96</v>
      </c>
      <c r="K240" s="55" t="s">
        <v>216</v>
      </c>
      <c r="M240" s="55">
        <v>6</v>
      </c>
      <c r="N240" s="55">
        <v>6</v>
      </c>
      <c r="O240" s="55">
        <f>LEN(K240)</f>
        <v>21</v>
      </c>
    </row>
    <row r="241" spans="1:15" x14ac:dyDescent="0.4">
      <c r="A241" s="55">
        <v>240</v>
      </c>
      <c r="B241" s="55" t="s">
        <v>213</v>
      </c>
      <c r="C241" s="55" t="s">
        <v>214</v>
      </c>
      <c r="D241" s="55">
        <v>2017</v>
      </c>
      <c r="E241" s="55">
        <v>2019</v>
      </c>
      <c r="F241" s="55">
        <v>3</v>
      </c>
      <c r="G241" s="55" t="str">
        <f>CONCATENATE(B241," (",D241," - ",E241,")")</f>
        <v>MCHAM (2017 - 2019)</v>
      </c>
      <c r="H241" s="55">
        <v>0</v>
      </c>
      <c r="I241" s="55">
        <v>72</v>
      </c>
      <c r="J241" s="55">
        <v>96</v>
      </c>
      <c r="K241" s="55" t="s">
        <v>217</v>
      </c>
      <c r="M241" s="55">
        <v>24</v>
      </c>
      <c r="N241" s="55">
        <v>24</v>
      </c>
      <c r="O241" s="55">
        <f>LEN(K241)</f>
        <v>21</v>
      </c>
    </row>
    <row r="242" spans="1:15" x14ac:dyDescent="0.4">
      <c r="A242" s="55">
        <v>241</v>
      </c>
      <c r="B242" s="55" t="s">
        <v>213</v>
      </c>
      <c r="C242" s="55" t="s">
        <v>214</v>
      </c>
      <c r="D242" s="55">
        <v>2017</v>
      </c>
      <c r="E242" s="55">
        <v>2019</v>
      </c>
      <c r="F242" s="55">
        <v>4</v>
      </c>
      <c r="G242" s="55" t="str">
        <f>CONCATENATE(B242," (",D242," - ",E242,")")</f>
        <v>MCHAM (2017 - 2019)</v>
      </c>
      <c r="H242" s="55">
        <v>0</v>
      </c>
      <c r="I242" s="55">
        <v>72</v>
      </c>
      <c r="J242" s="55">
        <v>96</v>
      </c>
      <c r="K242" s="55" t="s">
        <v>218</v>
      </c>
      <c r="M242" s="55">
        <v>6</v>
      </c>
      <c r="N242" s="55">
        <v>36</v>
      </c>
      <c r="O242" s="55">
        <f>LEN(K242)</f>
        <v>11</v>
      </c>
    </row>
    <row r="243" spans="1:15" x14ac:dyDescent="0.4">
      <c r="A243" s="55">
        <v>242</v>
      </c>
      <c r="B243" s="55" t="s">
        <v>213</v>
      </c>
      <c r="C243" s="55" t="s">
        <v>214</v>
      </c>
      <c r="D243" s="55">
        <v>2017</v>
      </c>
      <c r="E243" s="55">
        <v>2019</v>
      </c>
      <c r="F243" s="55">
        <v>5</v>
      </c>
      <c r="G243" s="55" t="str">
        <f>CONCATENATE(B243," (",D243," - ",E243,")")</f>
        <v>MCHAM (2017 - 2019)</v>
      </c>
      <c r="H243" s="55">
        <v>0</v>
      </c>
      <c r="I243" s="55">
        <v>72</v>
      </c>
      <c r="J243" s="55">
        <v>96</v>
      </c>
      <c r="K243" s="55" t="s">
        <v>219</v>
      </c>
      <c r="M243" s="55">
        <v>0</v>
      </c>
      <c r="N243" s="55">
        <v>30</v>
      </c>
      <c r="O243" s="55">
        <f>LEN(K243)</f>
        <v>16</v>
      </c>
    </row>
    <row r="244" spans="1:15" x14ac:dyDescent="0.4">
      <c r="A244" s="55">
        <v>243</v>
      </c>
      <c r="B244" s="2" t="s">
        <v>213</v>
      </c>
      <c r="C244" s="2" t="s">
        <v>214</v>
      </c>
      <c r="D244" s="2">
        <v>2017</v>
      </c>
      <c r="E244" s="2">
        <v>2019</v>
      </c>
      <c r="F244" s="2" t="s">
        <v>52</v>
      </c>
      <c r="G244" s="2" t="str">
        <f>CONCATENATE(B244," (",D244," - ",E244,")")</f>
        <v>MCHAM (2017 - 2019)</v>
      </c>
      <c r="H244" s="2">
        <v>0</v>
      </c>
      <c r="I244" s="2">
        <v>72</v>
      </c>
      <c r="J244" s="2">
        <v>96</v>
      </c>
      <c r="K244" s="2" t="s">
        <v>25</v>
      </c>
      <c r="L244" s="2"/>
      <c r="M244" s="2">
        <v>24</v>
      </c>
      <c r="N244" s="2">
        <v>24</v>
      </c>
      <c r="O244" s="2">
        <f>LEN(K244)</f>
        <v>9</v>
      </c>
    </row>
    <row r="245" spans="1:15" x14ac:dyDescent="0.4">
      <c r="A245" s="55">
        <v>244</v>
      </c>
      <c r="B245" s="55" t="s">
        <v>213</v>
      </c>
      <c r="C245" s="55" t="s">
        <v>214</v>
      </c>
      <c r="D245" s="55">
        <v>2020</v>
      </c>
      <c r="E245" s="55">
        <v>2021</v>
      </c>
      <c r="F245" s="55">
        <v>1</v>
      </c>
      <c r="G245" s="55" t="str">
        <f>CONCATENATE(B245," (",D245," - ",E245,")")</f>
        <v>MCHAM (2020 - 2021)</v>
      </c>
      <c r="H245" s="55">
        <v>0</v>
      </c>
      <c r="I245" s="55">
        <v>72</v>
      </c>
      <c r="J245" s="55">
        <v>96</v>
      </c>
      <c r="K245" s="55" t="s">
        <v>215</v>
      </c>
      <c r="M245" s="55">
        <v>6</v>
      </c>
      <c r="N245" s="55">
        <v>6</v>
      </c>
      <c r="O245" s="55">
        <f>LEN(K245)</f>
        <v>21</v>
      </c>
    </row>
    <row r="246" spans="1:15" x14ac:dyDescent="0.4">
      <c r="A246" s="55">
        <v>245</v>
      </c>
      <c r="B246" s="55" t="s">
        <v>213</v>
      </c>
      <c r="C246" s="55" t="s">
        <v>214</v>
      </c>
      <c r="D246" s="55">
        <v>2020</v>
      </c>
      <c r="E246" s="55">
        <v>2021</v>
      </c>
      <c r="F246" s="55">
        <v>2</v>
      </c>
      <c r="G246" s="55" t="str">
        <f>CONCATENATE(B246," (",D246," - ",E246,")")</f>
        <v>MCHAM (2020 - 2021)</v>
      </c>
      <c r="H246" s="55">
        <v>0</v>
      </c>
      <c r="I246" s="55">
        <v>72</v>
      </c>
      <c r="J246" s="55">
        <v>96</v>
      </c>
      <c r="K246" s="55" t="s">
        <v>222</v>
      </c>
      <c r="M246" s="55">
        <v>6</v>
      </c>
      <c r="N246" s="55">
        <v>6</v>
      </c>
      <c r="O246" s="55">
        <f>LEN(K246)</f>
        <v>21</v>
      </c>
    </row>
    <row r="247" spans="1:15" x14ac:dyDescent="0.4">
      <c r="A247" s="55">
        <v>246</v>
      </c>
      <c r="B247" s="55" t="s">
        <v>213</v>
      </c>
      <c r="C247" s="55" t="s">
        <v>214</v>
      </c>
      <c r="D247" s="55">
        <v>2020</v>
      </c>
      <c r="E247" s="55">
        <v>2021</v>
      </c>
      <c r="F247" s="55">
        <v>3</v>
      </c>
      <c r="G247" s="55" t="str">
        <f>CONCATENATE(B247," (",D247," - ",E247,")")</f>
        <v>MCHAM (2020 - 2021)</v>
      </c>
      <c r="H247" s="55">
        <v>0</v>
      </c>
      <c r="I247" s="55">
        <v>72</v>
      </c>
      <c r="J247" s="55">
        <v>96</v>
      </c>
      <c r="K247" s="55" t="s">
        <v>216</v>
      </c>
      <c r="M247" s="55">
        <v>6</v>
      </c>
      <c r="N247" s="55">
        <v>6</v>
      </c>
      <c r="O247" s="55">
        <f>LEN(K247)</f>
        <v>21</v>
      </c>
    </row>
    <row r="248" spans="1:15" x14ac:dyDescent="0.4">
      <c r="A248" s="55">
        <v>247</v>
      </c>
      <c r="B248" s="55" t="s">
        <v>213</v>
      </c>
      <c r="C248" s="55" t="s">
        <v>214</v>
      </c>
      <c r="D248" s="55">
        <v>2020</v>
      </c>
      <c r="E248" s="55">
        <v>2021</v>
      </c>
      <c r="F248" s="55">
        <v>4</v>
      </c>
      <c r="G248" s="55" t="str">
        <f>CONCATENATE(B248," (",D248," - ",E248,")")</f>
        <v>MCHAM (2020 - 2021)</v>
      </c>
      <c r="H248" s="55">
        <v>0</v>
      </c>
      <c r="I248" s="55">
        <v>72</v>
      </c>
      <c r="J248" s="55">
        <v>96</v>
      </c>
      <c r="K248" s="55" t="s">
        <v>217</v>
      </c>
      <c r="M248" s="55">
        <v>24</v>
      </c>
      <c r="N248" s="55">
        <v>24</v>
      </c>
      <c r="O248" s="55">
        <f>LEN(K248)</f>
        <v>21</v>
      </c>
    </row>
    <row r="249" spans="1:15" x14ac:dyDescent="0.4">
      <c r="A249" s="55">
        <v>248</v>
      </c>
      <c r="B249" s="55" t="s">
        <v>213</v>
      </c>
      <c r="C249" s="55" t="s">
        <v>214</v>
      </c>
      <c r="D249" s="55">
        <v>2020</v>
      </c>
      <c r="E249" s="55">
        <v>2021</v>
      </c>
      <c r="F249" s="55">
        <v>5</v>
      </c>
      <c r="G249" s="55" t="str">
        <f>CONCATENATE(B249," (",D249," - ",E249,")")</f>
        <v>MCHAM (2020 - 2021)</v>
      </c>
      <c r="H249" s="55">
        <v>0</v>
      </c>
      <c r="I249" s="55">
        <v>72</v>
      </c>
      <c r="J249" s="55">
        <v>96</v>
      </c>
      <c r="K249" s="55" t="s">
        <v>219</v>
      </c>
      <c r="M249" s="55">
        <v>30</v>
      </c>
      <c r="N249" s="55">
        <v>30</v>
      </c>
      <c r="O249" s="55">
        <f>LEN(K249)</f>
        <v>16</v>
      </c>
    </row>
    <row r="250" spans="1:15" x14ac:dyDescent="0.4">
      <c r="A250" s="55">
        <v>249</v>
      </c>
      <c r="B250" s="2" t="s">
        <v>213</v>
      </c>
      <c r="C250" s="2" t="s">
        <v>214</v>
      </c>
      <c r="D250" s="2">
        <v>2020</v>
      </c>
      <c r="E250" s="2">
        <v>2021</v>
      </c>
      <c r="F250" s="2" t="s">
        <v>52</v>
      </c>
      <c r="G250" s="2" t="str">
        <f>CONCATENATE(B250," (",D250," - ",E250,")")</f>
        <v>MCHAM (2020 - 2021)</v>
      </c>
      <c r="H250" s="2">
        <v>0</v>
      </c>
      <c r="I250" s="2">
        <v>72</v>
      </c>
      <c r="J250" s="2">
        <v>96</v>
      </c>
      <c r="K250" s="2" t="s">
        <v>25</v>
      </c>
      <c r="L250" s="2"/>
      <c r="M250" s="2">
        <v>24</v>
      </c>
      <c r="N250" s="2">
        <v>24</v>
      </c>
      <c r="O250" s="2">
        <f>LEN(K250)</f>
        <v>9</v>
      </c>
    </row>
    <row r="251" spans="1:15" x14ac:dyDescent="0.4">
      <c r="A251" s="55">
        <v>250</v>
      </c>
      <c r="B251" s="55" t="s">
        <v>220</v>
      </c>
      <c r="C251" s="55" t="s">
        <v>221</v>
      </c>
      <c r="D251" s="55">
        <v>2017</v>
      </c>
      <c r="E251" s="55">
        <v>2019</v>
      </c>
      <c r="F251" s="55">
        <v>1</v>
      </c>
      <c r="G251" s="55" t="str">
        <f>CONCATENATE(B251," (",D251," - ",E251,")")</f>
        <v>VCHAM (2017 - 2019)</v>
      </c>
      <c r="H251" s="55">
        <v>0</v>
      </c>
      <c r="I251" s="55">
        <v>96</v>
      </c>
      <c r="J251" s="55">
        <v>96</v>
      </c>
      <c r="K251" s="55" t="s">
        <v>215</v>
      </c>
      <c r="M251" s="55">
        <v>6</v>
      </c>
      <c r="N251" s="55">
        <v>6</v>
      </c>
      <c r="O251" s="55">
        <f>LEN(K251)</f>
        <v>21</v>
      </c>
    </row>
    <row r="252" spans="1:15" x14ac:dyDescent="0.4">
      <c r="A252" s="55">
        <v>251</v>
      </c>
      <c r="B252" s="55" t="s">
        <v>220</v>
      </c>
      <c r="C252" s="55" t="s">
        <v>221</v>
      </c>
      <c r="D252" s="55">
        <v>2017</v>
      </c>
      <c r="E252" s="55">
        <v>2019</v>
      </c>
      <c r="F252" s="55">
        <v>2</v>
      </c>
      <c r="G252" s="55" t="str">
        <f>CONCATENATE(B252," (",D252," - ",E252,")")</f>
        <v>VCHAM (2017 - 2019)</v>
      </c>
      <c r="H252" s="55">
        <v>0</v>
      </c>
      <c r="I252" s="55">
        <v>96</v>
      </c>
      <c r="J252" s="55">
        <v>96</v>
      </c>
      <c r="K252" s="55" t="s">
        <v>216</v>
      </c>
      <c r="M252" s="55">
        <v>6</v>
      </c>
      <c r="N252" s="55">
        <v>6</v>
      </c>
      <c r="O252" s="55">
        <f>LEN(K252)</f>
        <v>21</v>
      </c>
    </row>
    <row r="253" spans="1:15" x14ac:dyDescent="0.4">
      <c r="A253" s="55">
        <v>252</v>
      </c>
      <c r="B253" s="55" t="s">
        <v>220</v>
      </c>
      <c r="C253" s="55" t="s">
        <v>221</v>
      </c>
      <c r="D253" s="55">
        <v>2017</v>
      </c>
      <c r="E253" s="55">
        <v>2019</v>
      </c>
      <c r="F253" s="55">
        <v>3</v>
      </c>
      <c r="G253" s="55" t="str">
        <f>CONCATENATE(B253," (",D253," - ",E253,")")</f>
        <v>VCHAM (2017 - 2019)</v>
      </c>
      <c r="H253" s="55">
        <v>0</v>
      </c>
      <c r="I253" s="55">
        <v>96</v>
      </c>
      <c r="J253" s="55">
        <v>96</v>
      </c>
      <c r="K253" s="55" t="s">
        <v>217</v>
      </c>
      <c r="M253" s="55">
        <v>24</v>
      </c>
      <c r="N253" s="55">
        <v>24</v>
      </c>
      <c r="O253" s="55">
        <f>LEN(K253)</f>
        <v>21</v>
      </c>
    </row>
    <row r="254" spans="1:15" x14ac:dyDescent="0.4">
      <c r="A254" s="55">
        <v>253</v>
      </c>
      <c r="B254" s="55" t="s">
        <v>220</v>
      </c>
      <c r="C254" s="55" t="s">
        <v>221</v>
      </c>
      <c r="D254" s="55">
        <v>2017</v>
      </c>
      <c r="E254" s="55">
        <v>2019</v>
      </c>
      <c r="F254" s="55">
        <v>4</v>
      </c>
      <c r="G254" s="55" t="str">
        <f>CONCATENATE(B254," (",D254," - ",E254,")")</f>
        <v>VCHAM (2017 - 2019)</v>
      </c>
      <c r="H254" s="55">
        <v>0</v>
      </c>
      <c r="I254" s="55">
        <v>96</v>
      </c>
      <c r="J254" s="55">
        <v>96</v>
      </c>
      <c r="K254" s="55" t="s">
        <v>218</v>
      </c>
      <c r="M254" s="55">
        <v>6</v>
      </c>
      <c r="N254" s="55">
        <v>36</v>
      </c>
      <c r="O254" s="55">
        <f>LEN(K254)</f>
        <v>11</v>
      </c>
    </row>
    <row r="255" spans="1:15" x14ac:dyDescent="0.4">
      <c r="A255" s="55">
        <v>254</v>
      </c>
      <c r="B255" s="55" t="s">
        <v>220</v>
      </c>
      <c r="C255" s="55" t="s">
        <v>221</v>
      </c>
      <c r="D255" s="55">
        <v>2017</v>
      </c>
      <c r="E255" s="55">
        <v>2019</v>
      </c>
      <c r="F255" s="55">
        <v>5</v>
      </c>
      <c r="G255" s="55" t="str">
        <f>CONCATENATE(B255," (",D255," - ",E255,")")</f>
        <v>VCHAM (2017 - 2019)</v>
      </c>
      <c r="H255" s="55">
        <v>0</v>
      </c>
      <c r="I255" s="55">
        <v>96</v>
      </c>
      <c r="J255" s="55">
        <v>96</v>
      </c>
      <c r="K255" s="55" t="s">
        <v>219</v>
      </c>
      <c r="M255" s="55">
        <v>0</v>
      </c>
      <c r="N255" s="55">
        <v>30</v>
      </c>
      <c r="O255" s="55">
        <f>LEN(K255)</f>
        <v>16</v>
      </c>
    </row>
    <row r="256" spans="1:15" x14ac:dyDescent="0.4">
      <c r="A256" s="55">
        <v>255</v>
      </c>
      <c r="B256" s="55" t="s">
        <v>220</v>
      </c>
      <c r="C256" s="55" t="s">
        <v>221</v>
      </c>
      <c r="D256" s="55">
        <v>2017</v>
      </c>
      <c r="E256" s="55">
        <v>2019</v>
      </c>
      <c r="F256" s="55">
        <v>6</v>
      </c>
      <c r="G256" s="55" t="str">
        <f>CONCATENATE(B256," (",D256," - ",E256,")")</f>
        <v>VCHAM (2017 - 2019)</v>
      </c>
      <c r="H256" s="55">
        <v>0</v>
      </c>
      <c r="I256" s="55">
        <v>96</v>
      </c>
      <c r="J256" s="55">
        <v>96</v>
      </c>
      <c r="K256" s="55" t="s">
        <v>128</v>
      </c>
      <c r="M256" s="55">
        <v>24</v>
      </c>
      <c r="N256" s="55">
        <v>24</v>
      </c>
      <c r="O256" s="55">
        <f>LEN(K256)</f>
        <v>6</v>
      </c>
    </row>
    <row r="257" spans="1:15" x14ac:dyDescent="0.4">
      <c r="A257" s="55">
        <v>256</v>
      </c>
      <c r="B257" s="55" t="s">
        <v>220</v>
      </c>
      <c r="C257" s="55" t="s">
        <v>221</v>
      </c>
      <c r="D257" s="55">
        <v>2020</v>
      </c>
      <c r="E257" s="55">
        <v>2021</v>
      </c>
      <c r="F257" s="55">
        <v>1</v>
      </c>
      <c r="G257" s="55" t="str">
        <f>CONCATENATE(B257," (",D257," - ",E257,")")</f>
        <v>VCHAM (2020 - 2021)</v>
      </c>
      <c r="H257" s="55">
        <v>0</v>
      </c>
      <c r="I257" s="55">
        <v>96</v>
      </c>
      <c r="J257" s="55">
        <v>96</v>
      </c>
      <c r="K257" s="55" t="s">
        <v>215</v>
      </c>
      <c r="M257" s="55">
        <v>6</v>
      </c>
      <c r="N257" s="55">
        <v>6</v>
      </c>
      <c r="O257" s="55">
        <f>LEN(K257)</f>
        <v>21</v>
      </c>
    </row>
    <row r="258" spans="1:15" x14ac:dyDescent="0.4">
      <c r="A258" s="55">
        <v>257</v>
      </c>
      <c r="B258" s="55" t="s">
        <v>220</v>
      </c>
      <c r="C258" s="55" t="s">
        <v>221</v>
      </c>
      <c r="D258" s="55">
        <v>2020</v>
      </c>
      <c r="E258" s="55">
        <v>2021</v>
      </c>
      <c r="F258" s="55">
        <v>2</v>
      </c>
      <c r="G258" s="55" t="str">
        <f>CONCATENATE(B258," (",D258," - ",E258,")")</f>
        <v>VCHAM (2020 - 2021)</v>
      </c>
      <c r="H258" s="55">
        <v>0</v>
      </c>
      <c r="I258" s="55">
        <v>96</v>
      </c>
      <c r="J258" s="55">
        <v>96</v>
      </c>
      <c r="K258" s="55" t="s">
        <v>222</v>
      </c>
      <c r="M258" s="55">
        <v>6</v>
      </c>
      <c r="N258" s="55">
        <v>6</v>
      </c>
      <c r="O258" s="55">
        <f>LEN(K258)</f>
        <v>21</v>
      </c>
    </row>
    <row r="259" spans="1:15" x14ac:dyDescent="0.4">
      <c r="A259" s="55">
        <v>258</v>
      </c>
      <c r="B259" s="55" t="s">
        <v>220</v>
      </c>
      <c r="C259" s="55" t="s">
        <v>221</v>
      </c>
      <c r="D259" s="55">
        <v>2020</v>
      </c>
      <c r="E259" s="55">
        <v>2021</v>
      </c>
      <c r="F259" s="55">
        <v>3</v>
      </c>
      <c r="G259" s="55" t="str">
        <f>CONCATENATE(B259," (",D259," - ",E259,")")</f>
        <v>VCHAM (2020 - 2021)</v>
      </c>
      <c r="H259" s="55">
        <v>0</v>
      </c>
      <c r="I259" s="55">
        <v>96</v>
      </c>
      <c r="J259" s="55">
        <v>96</v>
      </c>
      <c r="K259" s="55" t="s">
        <v>216</v>
      </c>
      <c r="M259" s="55">
        <v>6</v>
      </c>
      <c r="N259" s="55">
        <v>6</v>
      </c>
      <c r="O259" s="55">
        <f>LEN(K259)</f>
        <v>21</v>
      </c>
    </row>
    <row r="260" spans="1:15" x14ac:dyDescent="0.4">
      <c r="A260" s="55">
        <v>259</v>
      </c>
      <c r="B260" s="55" t="s">
        <v>220</v>
      </c>
      <c r="C260" s="55" t="s">
        <v>221</v>
      </c>
      <c r="D260" s="55">
        <v>2020</v>
      </c>
      <c r="E260" s="55">
        <v>2021</v>
      </c>
      <c r="F260" s="55">
        <v>4</v>
      </c>
      <c r="G260" s="55" t="str">
        <f>CONCATENATE(B260," (",D260," - ",E260,")")</f>
        <v>VCHAM (2020 - 2021)</v>
      </c>
      <c r="H260" s="55">
        <v>0</v>
      </c>
      <c r="I260" s="55">
        <v>96</v>
      </c>
      <c r="J260" s="55">
        <v>96</v>
      </c>
      <c r="K260" s="55" t="s">
        <v>217</v>
      </c>
      <c r="M260" s="55">
        <v>24</v>
      </c>
      <c r="N260" s="55">
        <v>24</v>
      </c>
      <c r="O260" s="55">
        <f>LEN(K260)</f>
        <v>21</v>
      </c>
    </row>
    <row r="261" spans="1:15" x14ac:dyDescent="0.4">
      <c r="A261" s="55">
        <v>260</v>
      </c>
      <c r="B261" s="55" t="s">
        <v>220</v>
      </c>
      <c r="C261" s="55" t="s">
        <v>221</v>
      </c>
      <c r="D261" s="55">
        <v>2020</v>
      </c>
      <c r="E261" s="55">
        <v>2021</v>
      </c>
      <c r="F261" s="55">
        <v>5</v>
      </c>
      <c r="G261" s="55" t="str">
        <f>CONCATENATE(B261," (",D261," - ",E261,")")</f>
        <v>VCHAM (2020 - 2021)</v>
      </c>
      <c r="H261" s="55">
        <v>0</v>
      </c>
      <c r="I261" s="55">
        <v>96</v>
      </c>
      <c r="J261" s="55">
        <v>96</v>
      </c>
      <c r="K261" s="55" t="s">
        <v>219</v>
      </c>
      <c r="M261" s="55">
        <v>30</v>
      </c>
      <c r="N261" s="55">
        <v>30</v>
      </c>
      <c r="O261" s="55">
        <f>LEN(K261)</f>
        <v>16</v>
      </c>
    </row>
    <row r="262" spans="1:15" x14ac:dyDescent="0.4">
      <c r="A262" s="55">
        <v>261</v>
      </c>
      <c r="B262" s="55" t="s">
        <v>220</v>
      </c>
      <c r="C262" s="55" t="s">
        <v>221</v>
      </c>
      <c r="D262" s="55">
        <v>2020</v>
      </c>
      <c r="E262" s="55">
        <v>2021</v>
      </c>
      <c r="F262" s="55">
        <v>6</v>
      </c>
      <c r="G262" s="55" t="str">
        <f>CONCATENATE(B262," (",D262," - ",E262,")")</f>
        <v>VCHAM (2020 - 2021)</v>
      </c>
      <c r="H262" s="55">
        <v>0</v>
      </c>
      <c r="I262" s="55">
        <v>96</v>
      </c>
      <c r="J262" s="55">
        <v>96</v>
      </c>
      <c r="K262" s="55" t="s">
        <v>128</v>
      </c>
      <c r="M262" s="55">
        <v>24</v>
      </c>
      <c r="N262" s="55">
        <v>24</v>
      </c>
      <c r="O262" s="55">
        <f>LEN(K262)</f>
        <v>6</v>
      </c>
    </row>
    <row r="263" spans="1:15" x14ac:dyDescent="0.4">
      <c r="A263" s="55">
        <v>262</v>
      </c>
      <c r="B263" s="55" t="s">
        <v>223</v>
      </c>
      <c r="C263" s="55" t="s">
        <v>224</v>
      </c>
      <c r="D263" s="55">
        <v>2017</v>
      </c>
      <c r="E263" s="55">
        <v>2020</v>
      </c>
      <c r="F263" s="55">
        <v>1</v>
      </c>
      <c r="G263" s="55" t="str">
        <f>CONCATENATE(B263," (",D263," - ",E263,")")</f>
        <v>MDEMO (2017 - 2020)</v>
      </c>
      <c r="H263" s="55">
        <v>0</v>
      </c>
      <c r="I263" s="55">
        <v>72</v>
      </c>
      <c r="J263" s="55">
        <v>96</v>
      </c>
      <c r="K263" s="55" t="s">
        <v>96</v>
      </c>
      <c r="M263" s="55">
        <v>6</v>
      </c>
      <c r="N263" s="55">
        <v>6</v>
      </c>
      <c r="O263" s="55">
        <f>LEN(K263)</f>
        <v>21</v>
      </c>
    </row>
    <row r="264" spans="1:15" x14ac:dyDescent="0.4">
      <c r="A264" s="55">
        <v>263</v>
      </c>
      <c r="B264" s="55" t="s">
        <v>223</v>
      </c>
      <c r="C264" s="55" t="s">
        <v>224</v>
      </c>
      <c r="D264" s="55">
        <v>2017</v>
      </c>
      <c r="E264" s="55">
        <v>2020</v>
      </c>
      <c r="F264" s="55">
        <v>2</v>
      </c>
      <c r="G264" s="55" t="str">
        <f>CONCATENATE(B264," (",D264," - ",E264,")")</f>
        <v>MDEMO (2017 - 2020)</v>
      </c>
      <c r="H264" s="55">
        <v>0</v>
      </c>
      <c r="I264" s="55">
        <v>72</v>
      </c>
      <c r="J264" s="55">
        <v>96</v>
      </c>
      <c r="K264" s="55" t="s">
        <v>97</v>
      </c>
      <c r="M264" s="55">
        <v>6</v>
      </c>
      <c r="N264" s="55">
        <v>6</v>
      </c>
      <c r="O264" s="55">
        <f>LEN(K264)</f>
        <v>21</v>
      </c>
    </row>
    <row r="265" spans="1:15" x14ac:dyDescent="0.4">
      <c r="A265" s="55">
        <v>264</v>
      </c>
      <c r="B265" s="55" t="s">
        <v>223</v>
      </c>
      <c r="C265" s="55" t="s">
        <v>224</v>
      </c>
      <c r="D265" s="55">
        <v>2017</v>
      </c>
      <c r="E265" s="55">
        <v>2020</v>
      </c>
      <c r="F265" s="55">
        <v>3</v>
      </c>
      <c r="G265" s="55" t="str">
        <f>CONCATENATE(B265," (",D265," - ",E265,")")</f>
        <v>MDEMO (2017 - 2020)</v>
      </c>
      <c r="H265" s="55">
        <v>0</v>
      </c>
      <c r="I265" s="55">
        <v>72</v>
      </c>
      <c r="J265" s="55">
        <v>96</v>
      </c>
      <c r="K265" s="55" t="s">
        <v>225</v>
      </c>
      <c r="M265" s="55">
        <v>6</v>
      </c>
      <c r="N265" s="55">
        <v>6</v>
      </c>
      <c r="O265" s="55">
        <f>LEN(K265)</f>
        <v>21</v>
      </c>
    </row>
    <row r="266" spans="1:15" x14ac:dyDescent="0.4">
      <c r="A266" s="55">
        <v>265</v>
      </c>
      <c r="B266" s="55" t="s">
        <v>223</v>
      </c>
      <c r="C266" s="55" t="s">
        <v>224</v>
      </c>
      <c r="D266" s="55">
        <v>2017</v>
      </c>
      <c r="E266" s="55">
        <v>2020</v>
      </c>
      <c r="F266" s="55">
        <v>4</v>
      </c>
      <c r="G266" s="55" t="str">
        <f>CONCATENATE(B266," (",D266," - ",E266,")")</f>
        <v>MDEMO (2017 - 2020)</v>
      </c>
      <c r="H266" s="55">
        <v>0</v>
      </c>
      <c r="I266" s="55">
        <v>72</v>
      </c>
      <c r="J266" s="55">
        <v>96</v>
      </c>
      <c r="K266" s="55" t="s">
        <v>226</v>
      </c>
      <c r="M266" s="55">
        <v>6</v>
      </c>
      <c r="N266" s="55">
        <v>6</v>
      </c>
      <c r="O266" s="55">
        <f>LEN(K266)</f>
        <v>21</v>
      </c>
    </row>
    <row r="267" spans="1:15" x14ac:dyDescent="0.4">
      <c r="A267" s="55">
        <v>266</v>
      </c>
      <c r="B267" s="55" t="s">
        <v>223</v>
      </c>
      <c r="C267" s="55" t="s">
        <v>224</v>
      </c>
      <c r="D267" s="55">
        <v>2017</v>
      </c>
      <c r="E267" s="55">
        <v>2020</v>
      </c>
      <c r="F267" s="55">
        <v>5</v>
      </c>
      <c r="G267" s="55" t="str">
        <f>CONCATENATE(B267," (",D267," - ",E267,")")</f>
        <v>MDEMO (2017 - 2020)</v>
      </c>
      <c r="H267" s="55">
        <v>0</v>
      </c>
      <c r="I267" s="55">
        <v>72</v>
      </c>
      <c r="J267" s="55">
        <v>96</v>
      </c>
      <c r="K267" s="55" t="s">
        <v>227</v>
      </c>
      <c r="M267" s="55">
        <v>24</v>
      </c>
      <c r="N267" s="55">
        <v>24</v>
      </c>
      <c r="O267" s="55">
        <f>LEN(K267)</f>
        <v>21</v>
      </c>
    </row>
    <row r="268" spans="1:15" x14ac:dyDescent="0.4">
      <c r="A268" s="55">
        <v>267</v>
      </c>
      <c r="B268" s="55" t="s">
        <v>223</v>
      </c>
      <c r="C268" s="55" t="s">
        <v>224</v>
      </c>
      <c r="D268" s="55">
        <v>2017</v>
      </c>
      <c r="E268" s="55">
        <v>2020</v>
      </c>
      <c r="F268" s="55">
        <v>6</v>
      </c>
      <c r="G268" s="55" t="str">
        <f>CONCATENATE(B268," (",D268," - ",E268,")")</f>
        <v>MDEMO (2017 - 2020)</v>
      </c>
      <c r="H268" s="55">
        <v>0</v>
      </c>
      <c r="I268" s="55">
        <v>72</v>
      </c>
      <c r="J268" s="55">
        <v>96</v>
      </c>
      <c r="K268" s="55" t="s">
        <v>228</v>
      </c>
      <c r="M268" s="55">
        <v>6</v>
      </c>
      <c r="N268" s="55">
        <v>6</v>
      </c>
      <c r="O268" s="55">
        <f>LEN(K268)</f>
        <v>26</v>
      </c>
    </row>
    <row r="269" spans="1:15" x14ac:dyDescent="0.4">
      <c r="A269" s="55">
        <v>268</v>
      </c>
      <c r="B269" s="55" t="s">
        <v>223</v>
      </c>
      <c r="C269" s="55" t="s">
        <v>224</v>
      </c>
      <c r="D269" s="55">
        <v>2017</v>
      </c>
      <c r="E269" s="55">
        <v>2020</v>
      </c>
      <c r="F269" s="55">
        <v>7</v>
      </c>
      <c r="G269" s="55" t="str">
        <f>CONCATENATE(B269," (",D269," - ",E269,")")</f>
        <v>MDEMO (2017 - 2020)</v>
      </c>
      <c r="H269" s="55">
        <v>0</v>
      </c>
      <c r="I269" s="55">
        <v>72</v>
      </c>
      <c r="J269" s="55">
        <v>96</v>
      </c>
      <c r="K269" s="55" t="s">
        <v>229</v>
      </c>
      <c r="M269" s="55">
        <v>6</v>
      </c>
      <c r="N269" s="55">
        <v>6</v>
      </c>
      <c r="O269" s="55">
        <f>LEN(K269)</f>
        <v>22</v>
      </c>
    </row>
    <row r="270" spans="1:15" x14ac:dyDescent="0.4">
      <c r="A270" s="55">
        <v>269</v>
      </c>
      <c r="B270" s="55" t="s">
        <v>223</v>
      </c>
      <c r="C270" s="55" t="s">
        <v>224</v>
      </c>
      <c r="D270" s="55">
        <v>2017</v>
      </c>
      <c r="E270" s="55">
        <v>2020</v>
      </c>
      <c r="F270" s="55">
        <v>8</v>
      </c>
      <c r="G270" s="55" t="str">
        <f>CONCATENATE(B270," (",D270," - ",E270,")")</f>
        <v>MDEMO (2017 - 2020)</v>
      </c>
      <c r="H270" s="55">
        <v>0</v>
      </c>
      <c r="I270" s="55">
        <v>72</v>
      </c>
      <c r="J270" s="55">
        <v>96</v>
      </c>
      <c r="K270" s="55" t="s">
        <v>230</v>
      </c>
      <c r="M270" s="55">
        <v>6</v>
      </c>
      <c r="N270" s="55">
        <v>12</v>
      </c>
      <c r="O270" s="55">
        <f>LEN(K270)</f>
        <v>26</v>
      </c>
    </row>
    <row r="271" spans="1:15" x14ac:dyDescent="0.4">
      <c r="A271" s="55">
        <v>270</v>
      </c>
      <c r="B271" s="55" t="s">
        <v>223</v>
      </c>
      <c r="C271" s="55" t="s">
        <v>224</v>
      </c>
      <c r="D271" s="55">
        <v>2017</v>
      </c>
      <c r="E271" s="55">
        <v>2020</v>
      </c>
      <c r="F271" s="55">
        <v>9</v>
      </c>
      <c r="G271" s="55" t="str">
        <f>CONCATENATE(B271," (",D271," - ",E271,")")</f>
        <v>MDEMO (2017 - 2020)</v>
      </c>
      <c r="H271" s="55">
        <v>0</v>
      </c>
      <c r="I271" s="55">
        <v>72</v>
      </c>
      <c r="J271" s="55">
        <v>96</v>
      </c>
      <c r="K271" s="55" t="s">
        <v>231</v>
      </c>
      <c r="M271" s="55">
        <v>0</v>
      </c>
      <c r="N271" s="55">
        <v>6</v>
      </c>
      <c r="O271" s="55">
        <f>LEN(K271)</f>
        <v>26</v>
      </c>
    </row>
    <row r="272" spans="1:15" x14ac:dyDescent="0.4">
      <c r="A272" s="55">
        <v>271</v>
      </c>
      <c r="B272" s="2" t="s">
        <v>223</v>
      </c>
      <c r="C272" s="2" t="s">
        <v>224</v>
      </c>
      <c r="D272" s="2">
        <v>2017</v>
      </c>
      <c r="E272" s="2">
        <v>2020</v>
      </c>
      <c r="F272" s="2" t="s">
        <v>52</v>
      </c>
      <c r="G272" s="2" t="str">
        <f>CONCATENATE(B272," (",D272," - ",E272,")")</f>
        <v>MDEMO (2017 - 2020)</v>
      </c>
      <c r="H272" s="2">
        <v>0</v>
      </c>
      <c r="I272" s="2">
        <v>72</v>
      </c>
      <c r="J272" s="2">
        <v>96</v>
      </c>
      <c r="K272" s="2" t="s">
        <v>25</v>
      </c>
      <c r="L272" s="2"/>
      <c r="M272" s="2">
        <v>24</v>
      </c>
      <c r="N272" s="2">
        <v>24</v>
      </c>
      <c r="O272" s="2">
        <f>LEN(K272)</f>
        <v>9</v>
      </c>
    </row>
    <row r="273" spans="1:15" x14ac:dyDescent="0.4">
      <c r="A273" s="55">
        <v>272</v>
      </c>
      <c r="B273" s="55" t="s">
        <v>232</v>
      </c>
      <c r="C273" s="55" t="s">
        <v>233</v>
      </c>
      <c r="D273" s="55">
        <v>2017</v>
      </c>
      <c r="E273" s="55">
        <v>2020</v>
      </c>
      <c r="F273" s="55">
        <v>1</v>
      </c>
      <c r="G273" s="55" t="str">
        <f>CONCATENATE(B273," (",D273," - ",E273,")")</f>
        <v>VDEMO (2017 - 2020)</v>
      </c>
      <c r="H273" s="55">
        <v>0</v>
      </c>
      <c r="I273" s="55">
        <v>96</v>
      </c>
      <c r="J273" s="55">
        <v>96</v>
      </c>
      <c r="K273" s="55" t="s">
        <v>96</v>
      </c>
      <c r="M273" s="55">
        <v>6</v>
      </c>
      <c r="N273" s="55">
        <v>6</v>
      </c>
      <c r="O273" s="55">
        <f>LEN(K273)</f>
        <v>21</v>
      </c>
    </row>
    <row r="274" spans="1:15" x14ac:dyDescent="0.4">
      <c r="A274" s="55">
        <v>273</v>
      </c>
      <c r="B274" s="55" t="s">
        <v>232</v>
      </c>
      <c r="C274" s="55" t="s">
        <v>233</v>
      </c>
      <c r="D274" s="55">
        <v>2017</v>
      </c>
      <c r="E274" s="55">
        <v>2020</v>
      </c>
      <c r="F274" s="55">
        <v>2</v>
      </c>
      <c r="G274" s="55" t="str">
        <f>CONCATENATE(B274," (",D274," - ",E274,")")</f>
        <v>VDEMO (2017 - 2020)</v>
      </c>
      <c r="H274" s="55">
        <v>0</v>
      </c>
      <c r="I274" s="55">
        <v>96</v>
      </c>
      <c r="J274" s="55">
        <v>96</v>
      </c>
      <c r="K274" s="55" t="s">
        <v>97</v>
      </c>
      <c r="M274" s="55">
        <v>6</v>
      </c>
      <c r="N274" s="55">
        <v>6</v>
      </c>
      <c r="O274" s="55">
        <f>LEN(K274)</f>
        <v>21</v>
      </c>
    </row>
    <row r="275" spans="1:15" x14ac:dyDescent="0.4">
      <c r="A275" s="55">
        <v>274</v>
      </c>
      <c r="B275" s="55" t="s">
        <v>232</v>
      </c>
      <c r="C275" s="55" t="s">
        <v>233</v>
      </c>
      <c r="D275" s="55">
        <v>2017</v>
      </c>
      <c r="E275" s="55">
        <v>2020</v>
      </c>
      <c r="F275" s="55">
        <v>3</v>
      </c>
      <c r="G275" s="55" t="str">
        <f>CONCATENATE(B275," (",D275," - ",E275,")")</f>
        <v>VDEMO (2017 - 2020)</v>
      </c>
      <c r="H275" s="55">
        <v>0</v>
      </c>
      <c r="I275" s="55">
        <v>96</v>
      </c>
      <c r="J275" s="55">
        <v>96</v>
      </c>
      <c r="K275" s="55" t="s">
        <v>225</v>
      </c>
      <c r="M275" s="55">
        <v>6</v>
      </c>
      <c r="N275" s="55">
        <v>6</v>
      </c>
      <c r="O275" s="55">
        <f>LEN(K275)</f>
        <v>21</v>
      </c>
    </row>
    <row r="276" spans="1:15" x14ac:dyDescent="0.4">
      <c r="A276" s="55">
        <v>275</v>
      </c>
      <c r="B276" s="55" t="s">
        <v>232</v>
      </c>
      <c r="C276" s="55" t="s">
        <v>233</v>
      </c>
      <c r="D276" s="55">
        <v>2017</v>
      </c>
      <c r="E276" s="55">
        <v>2020</v>
      </c>
      <c r="F276" s="55">
        <v>4</v>
      </c>
      <c r="G276" s="55" t="str">
        <f>CONCATENATE(B276," (",D276," - ",E276,")")</f>
        <v>VDEMO (2017 - 2020)</v>
      </c>
      <c r="H276" s="55">
        <v>0</v>
      </c>
      <c r="I276" s="55">
        <v>96</v>
      </c>
      <c r="J276" s="55">
        <v>96</v>
      </c>
      <c r="K276" s="55" t="s">
        <v>226</v>
      </c>
      <c r="M276" s="55">
        <v>6</v>
      </c>
      <c r="N276" s="55">
        <v>6</v>
      </c>
      <c r="O276" s="55">
        <f>LEN(K276)</f>
        <v>21</v>
      </c>
    </row>
    <row r="277" spans="1:15" x14ac:dyDescent="0.4">
      <c r="A277" s="55">
        <v>276</v>
      </c>
      <c r="B277" s="55" t="s">
        <v>232</v>
      </c>
      <c r="C277" s="55" t="s">
        <v>233</v>
      </c>
      <c r="D277" s="55">
        <v>2017</v>
      </c>
      <c r="E277" s="55">
        <v>2020</v>
      </c>
      <c r="F277" s="55">
        <v>5</v>
      </c>
      <c r="G277" s="55" t="str">
        <f>CONCATENATE(B277," (",D277," - ",E277,")")</f>
        <v>VDEMO (2017 - 2020)</v>
      </c>
      <c r="H277" s="55">
        <v>0</v>
      </c>
      <c r="I277" s="55">
        <v>96</v>
      </c>
      <c r="J277" s="55">
        <v>96</v>
      </c>
      <c r="K277" s="55" t="s">
        <v>227</v>
      </c>
      <c r="M277" s="55">
        <v>24</v>
      </c>
      <c r="N277" s="55">
        <v>24</v>
      </c>
      <c r="O277" s="55">
        <f>LEN(K277)</f>
        <v>21</v>
      </c>
    </row>
    <row r="278" spans="1:15" x14ac:dyDescent="0.4">
      <c r="A278" s="55">
        <v>277</v>
      </c>
      <c r="B278" s="55" t="s">
        <v>232</v>
      </c>
      <c r="C278" s="55" t="s">
        <v>233</v>
      </c>
      <c r="D278" s="55">
        <v>2017</v>
      </c>
      <c r="E278" s="55">
        <v>2020</v>
      </c>
      <c r="F278" s="55">
        <v>6</v>
      </c>
      <c r="G278" s="55" t="str">
        <f>CONCATENATE(B278," (",D278," - ",E278,")")</f>
        <v>VDEMO (2017 - 2020)</v>
      </c>
      <c r="H278" s="55">
        <v>0</v>
      </c>
      <c r="I278" s="55">
        <v>96</v>
      </c>
      <c r="J278" s="55">
        <v>96</v>
      </c>
      <c r="K278" s="55" t="s">
        <v>228</v>
      </c>
      <c r="M278" s="55">
        <v>6</v>
      </c>
      <c r="N278" s="55">
        <v>6</v>
      </c>
      <c r="O278" s="55">
        <f>LEN(K278)</f>
        <v>26</v>
      </c>
    </row>
    <row r="279" spans="1:15" x14ac:dyDescent="0.4">
      <c r="A279" s="55">
        <v>278</v>
      </c>
      <c r="B279" s="55" t="s">
        <v>232</v>
      </c>
      <c r="C279" s="55" t="s">
        <v>233</v>
      </c>
      <c r="D279" s="55">
        <v>2017</v>
      </c>
      <c r="E279" s="55">
        <v>2020</v>
      </c>
      <c r="F279" s="55">
        <v>7</v>
      </c>
      <c r="G279" s="55" t="str">
        <f>CONCATENATE(B279," (",D279," - ",E279,")")</f>
        <v>VDEMO (2017 - 2020)</v>
      </c>
      <c r="H279" s="55">
        <v>0</v>
      </c>
      <c r="I279" s="55">
        <v>96</v>
      </c>
      <c r="J279" s="55">
        <v>96</v>
      </c>
      <c r="K279" s="55" t="s">
        <v>229</v>
      </c>
      <c r="M279" s="55">
        <v>6</v>
      </c>
      <c r="N279" s="55">
        <v>6</v>
      </c>
      <c r="O279" s="55">
        <f>LEN(K279)</f>
        <v>22</v>
      </c>
    </row>
    <row r="280" spans="1:15" x14ac:dyDescent="0.4">
      <c r="A280" s="55">
        <v>279</v>
      </c>
      <c r="B280" s="55" t="s">
        <v>232</v>
      </c>
      <c r="C280" s="55" t="s">
        <v>233</v>
      </c>
      <c r="D280" s="55">
        <v>2017</v>
      </c>
      <c r="E280" s="55">
        <v>2020</v>
      </c>
      <c r="F280" s="55">
        <v>8</v>
      </c>
      <c r="G280" s="55" t="str">
        <f>CONCATENATE(B280," (",D280," - ",E280,")")</f>
        <v>VDEMO (2017 - 2020)</v>
      </c>
      <c r="H280" s="55">
        <v>0</v>
      </c>
      <c r="I280" s="55">
        <v>96</v>
      </c>
      <c r="J280" s="55">
        <v>96</v>
      </c>
      <c r="K280" s="55" t="s">
        <v>230</v>
      </c>
      <c r="M280" s="55">
        <v>6</v>
      </c>
      <c r="N280" s="55">
        <v>12</v>
      </c>
      <c r="O280" s="55">
        <f>LEN(K280)</f>
        <v>26</v>
      </c>
    </row>
    <row r="281" spans="1:15" x14ac:dyDescent="0.4">
      <c r="A281" s="55">
        <v>280</v>
      </c>
      <c r="B281" s="55" t="s">
        <v>232</v>
      </c>
      <c r="C281" s="55" t="s">
        <v>233</v>
      </c>
      <c r="D281" s="55">
        <v>2017</v>
      </c>
      <c r="E281" s="55">
        <v>2020</v>
      </c>
      <c r="F281" s="55">
        <v>9</v>
      </c>
      <c r="G281" s="55" t="str">
        <f>CONCATENATE(B281," (",D281," - ",E281,")")</f>
        <v>VDEMO (2017 - 2020)</v>
      </c>
      <c r="H281" s="55">
        <v>0</v>
      </c>
      <c r="I281" s="55">
        <v>96</v>
      </c>
      <c r="J281" s="55">
        <v>96</v>
      </c>
      <c r="K281" s="55" t="s">
        <v>231</v>
      </c>
      <c r="M281" s="55">
        <v>0</v>
      </c>
      <c r="N281" s="55">
        <v>6</v>
      </c>
      <c r="O281" s="55">
        <f>LEN(K281)</f>
        <v>26</v>
      </c>
    </row>
    <row r="282" spans="1:15" x14ac:dyDescent="0.4">
      <c r="A282" s="55">
        <v>281</v>
      </c>
      <c r="B282" s="55" t="s">
        <v>232</v>
      </c>
      <c r="C282" s="55" t="s">
        <v>233</v>
      </c>
      <c r="D282" s="55">
        <v>2017</v>
      </c>
      <c r="E282" s="55">
        <v>2020</v>
      </c>
      <c r="F282" s="55">
        <v>10</v>
      </c>
      <c r="G282" s="55" t="str">
        <f>CONCATENATE(B282," (",D282," - ",E282,")")</f>
        <v>VDEMO (2017 - 2020)</v>
      </c>
      <c r="H282" s="55">
        <v>0</v>
      </c>
      <c r="I282" s="55">
        <v>96</v>
      </c>
      <c r="J282" s="55">
        <v>96</v>
      </c>
      <c r="K282" s="55" t="s">
        <v>128</v>
      </c>
      <c r="M282" s="55">
        <v>24</v>
      </c>
      <c r="N282" s="55">
        <v>24</v>
      </c>
      <c r="O282" s="55">
        <f>LEN(K282)</f>
        <v>6</v>
      </c>
    </row>
    <row r="283" spans="1:15" x14ac:dyDescent="0.4">
      <c r="A283" s="55">
        <v>282</v>
      </c>
      <c r="B283" s="55" t="s">
        <v>331</v>
      </c>
      <c r="C283" s="55" t="s">
        <v>332</v>
      </c>
      <c r="D283" s="55">
        <v>2025</v>
      </c>
      <c r="E283" s="55">
        <v>2025</v>
      </c>
      <c r="F283" s="56">
        <v>1</v>
      </c>
      <c r="G283" s="55" t="str">
        <f>CONCATENATE(B283," (",D283," - ",E283,")")</f>
        <v>MDIHU (2025 - 2025)</v>
      </c>
      <c r="H283" s="55">
        <v>0</v>
      </c>
      <c r="I283" s="55">
        <v>48</v>
      </c>
      <c r="J283" s="55">
        <v>48</v>
      </c>
      <c r="K283" s="55" t="s">
        <v>328</v>
      </c>
      <c r="M283" s="55">
        <v>6</v>
      </c>
      <c r="N283" s="55">
        <v>6</v>
      </c>
      <c r="O283" s="55">
        <f>LEN(K283)</f>
        <v>21</v>
      </c>
    </row>
    <row r="284" spans="1:15" x14ac:dyDescent="0.4">
      <c r="A284" s="55">
        <v>283</v>
      </c>
      <c r="B284" s="55" t="s">
        <v>331</v>
      </c>
      <c r="C284" s="55" t="s">
        <v>332</v>
      </c>
      <c r="D284" s="55">
        <v>2025</v>
      </c>
      <c r="E284" s="55">
        <v>2025</v>
      </c>
      <c r="F284" s="56">
        <v>2</v>
      </c>
      <c r="G284" s="55" t="str">
        <f>CONCATENATE(B284," (",D284," - ",E284,")")</f>
        <v>MDIHU (2025 - 2025)</v>
      </c>
      <c r="H284" s="55">
        <v>0</v>
      </c>
      <c r="I284" s="55">
        <v>48</v>
      </c>
      <c r="J284" s="55">
        <v>48</v>
      </c>
      <c r="K284" s="55" t="s">
        <v>329</v>
      </c>
      <c r="M284" s="55">
        <v>6</v>
      </c>
      <c r="N284" s="55">
        <v>6</v>
      </c>
      <c r="O284" s="55">
        <f>LEN(K284)</f>
        <v>21</v>
      </c>
    </row>
    <row r="285" spans="1:15" x14ac:dyDescent="0.4">
      <c r="A285" s="55">
        <v>284</v>
      </c>
      <c r="B285" s="55" t="s">
        <v>331</v>
      </c>
      <c r="C285" s="55" t="s">
        <v>332</v>
      </c>
      <c r="D285" s="55">
        <v>2025</v>
      </c>
      <c r="E285" s="55">
        <v>2025</v>
      </c>
      <c r="F285" s="56">
        <v>3</v>
      </c>
      <c r="G285" s="55" t="str">
        <f>CONCATENATE(B285," (",D285," - ",E285,")")</f>
        <v>MDIHU (2025 - 2025)</v>
      </c>
      <c r="H285" s="55">
        <v>0</v>
      </c>
      <c r="I285" s="55">
        <v>48</v>
      </c>
      <c r="J285" s="55">
        <v>48</v>
      </c>
      <c r="K285" s="55" t="s">
        <v>330</v>
      </c>
      <c r="M285" s="55">
        <v>12</v>
      </c>
      <c r="N285" s="55">
        <v>12</v>
      </c>
      <c r="O285" s="55">
        <f>LEN(K285)</f>
        <v>21</v>
      </c>
    </row>
    <row r="286" spans="1:15" x14ac:dyDescent="0.4">
      <c r="A286" s="55">
        <v>285</v>
      </c>
      <c r="B286" s="55" t="s">
        <v>331</v>
      </c>
      <c r="C286" s="55" t="s">
        <v>332</v>
      </c>
      <c r="D286" s="55">
        <v>2025</v>
      </c>
      <c r="E286" s="55">
        <v>2025</v>
      </c>
      <c r="F286" s="56">
        <v>4</v>
      </c>
      <c r="G286" s="55" t="str">
        <f>CONCATENATE(B286," (",D286," - ",E286,")")</f>
        <v>MDIHU (2025 - 2025)</v>
      </c>
      <c r="H286" s="55">
        <v>0</v>
      </c>
      <c r="I286" s="55">
        <v>48</v>
      </c>
      <c r="J286" s="55">
        <v>48</v>
      </c>
      <c r="K286" s="55" t="s">
        <v>237</v>
      </c>
      <c r="M286" s="55">
        <v>24</v>
      </c>
      <c r="N286" s="55">
        <v>24</v>
      </c>
      <c r="O286" s="55">
        <f>LEN(K286)</f>
        <v>21</v>
      </c>
    </row>
    <row r="287" spans="1:15" x14ac:dyDescent="0.4">
      <c r="A287" s="55">
        <v>286</v>
      </c>
      <c r="B287" s="55" t="s">
        <v>234</v>
      </c>
      <c r="C287" s="55" t="s">
        <v>235</v>
      </c>
      <c r="D287" s="55">
        <v>2019</v>
      </c>
      <c r="E287" s="55">
        <v>2021</v>
      </c>
      <c r="F287" s="55">
        <v>1</v>
      </c>
      <c r="G287" s="55" t="str">
        <f>CONCATENATE(B287," (",D287," - ",E287,")")</f>
        <v>MDHPC (2019 - 2021)</v>
      </c>
      <c r="H287" s="55">
        <v>0</v>
      </c>
      <c r="I287" s="55">
        <v>72</v>
      </c>
      <c r="J287" s="55">
        <v>96</v>
      </c>
      <c r="K287" s="55" t="s">
        <v>26</v>
      </c>
      <c r="M287" s="55">
        <v>24</v>
      </c>
      <c r="N287" s="55">
        <v>24</v>
      </c>
      <c r="O287" s="55">
        <f>LEN(K287)</f>
        <v>17</v>
      </c>
    </row>
    <row r="288" spans="1:15" x14ac:dyDescent="0.4">
      <c r="A288" s="55">
        <v>287</v>
      </c>
      <c r="B288" s="55" t="s">
        <v>234</v>
      </c>
      <c r="C288" s="55" t="s">
        <v>235</v>
      </c>
      <c r="D288" s="55">
        <v>2019</v>
      </c>
      <c r="E288" s="55">
        <v>2021</v>
      </c>
      <c r="F288" s="55">
        <v>2</v>
      </c>
      <c r="G288" s="55" t="str">
        <f>CONCATENATE(B288," (",D288," - ",E288,")")</f>
        <v>MDHPC (2019 - 2021)</v>
      </c>
      <c r="H288" s="55">
        <v>0</v>
      </c>
      <c r="I288" s="55">
        <v>72</v>
      </c>
      <c r="J288" s="55">
        <v>96</v>
      </c>
      <c r="K288" s="55" t="s">
        <v>210</v>
      </c>
      <c r="M288" s="55">
        <v>12</v>
      </c>
      <c r="N288" s="55">
        <v>12</v>
      </c>
      <c r="O288" s="55">
        <f>LEN(K288)</f>
        <v>21</v>
      </c>
    </row>
    <row r="289" spans="1:15" x14ac:dyDescent="0.4">
      <c r="A289" s="55">
        <v>288</v>
      </c>
      <c r="B289" s="55" t="s">
        <v>234</v>
      </c>
      <c r="C289" s="55" t="s">
        <v>235</v>
      </c>
      <c r="D289" s="55">
        <v>2019</v>
      </c>
      <c r="E289" s="55">
        <v>2021</v>
      </c>
      <c r="F289" s="55">
        <v>3</v>
      </c>
      <c r="G289" s="55" t="str">
        <f>CONCATENATE(B289," (",D289," - ",E289,")")</f>
        <v>MDHPC (2019 - 2021)</v>
      </c>
      <c r="H289" s="55">
        <v>0</v>
      </c>
      <c r="I289" s="55">
        <v>72</v>
      </c>
      <c r="J289" s="55">
        <v>96</v>
      </c>
      <c r="K289" s="55" t="s">
        <v>236</v>
      </c>
      <c r="M289" s="55">
        <v>12</v>
      </c>
      <c r="N289" s="55">
        <v>12</v>
      </c>
      <c r="O289" s="55">
        <f>LEN(K289)</f>
        <v>24</v>
      </c>
    </row>
    <row r="290" spans="1:15" x14ac:dyDescent="0.4">
      <c r="A290" s="55">
        <v>289</v>
      </c>
      <c r="B290" s="55" t="s">
        <v>234</v>
      </c>
      <c r="C290" s="55" t="s">
        <v>235</v>
      </c>
      <c r="D290" s="55">
        <v>2019</v>
      </c>
      <c r="E290" s="55">
        <v>2021</v>
      </c>
      <c r="F290" s="55">
        <v>4</v>
      </c>
      <c r="G290" s="55" t="str">
        <f>CONCATENATE(B290," (",D290," - ",E290,")")</f>
        <v>MDHPC (2019 - 2021)</v>
      </c>
      <c r="H290" s="55">
        <v>0</v>
      </c>
      <c r="I290" s="55">
        <v>72</v>
      </c>
      <c r="J290" s="55">
        <v>96</v>
      </c>
      <c r="K290" s="55" t="s">
        <v>237</v>
      </c>
      <c r="M290" s="55">
        <v>24</v>
      </c>
      <c r="N290" s="55">
        <v>24</v>
      </c>
      <c r="O290" s="55">
        <f>LEN(K290)</f>
        <v>21</v>
      </c>
    </row>
    <row r="291" spans="1:15" x14ac:dyDescent="0.4">
      <c r="A291" s="55">
        <v>290</v>
      </c>
      <c r="B291" s="2" t="s">
        <v>234</v>
      </c>
      <c r="C291" s="2" t="s">
        <v>235</v>
      </c>
      <c r="D291" s="2">
        <v>2019</v>
      </c>
      <c r="E291" s="2">
        <v>2021</v>
      </c>
      <c r="F291" s="2" t="s">
        <v>52</v>
      </c>
      <c r="G291" s="2" t="str">
        <f>CONCATENATE(B291," (",D291," - ",E291,")")</f>
        <v>MDHPC (2019 - 2021)</v>
      </c>
      <c r="H291" s="2">
        <v>0</v>
      </c>
      <c r="I291" s="2">
        <v>72</v>
      </c>
      <c r="J291" s="2">
        <v>96</v>
      </c>
      <c r="K291" s="2" t="s">
        <v>25</v>
      </c>
      <c r="L291" s="2"/>
      <c r="M291" s="2">
        <v>24</v>
      </c>
      <c r="N291" s="2">
        <v>24</v>
      </c>
      <c r="O291" s="2">
        <f>LEN(K291)</f>
        <v>9</v>
      </c>
    </row>
    <row r="292" spans="1:15" x14ac:dyDescent="0.4">
      <c r="A292" s="55">
        <v>291</v>
      </c>
      <c r="B292" s="55" t="s">
        <v>240</v>
      </c>
      <c r="C292" s="55" t="s">
        <v>235</v>
      </c>
      <c r="D292" s="55">
        <v>2022</v>
      </c>
      <c r="E292" s="55">
        <v>2023</v>
      </c>
      <c r="F292" s="55">
        <v>1</v>
      </c>
      <c r="G292" s="55" t="str">
        <f>CONCATENATE(B292," (",D292," - ",E292,")")</f>
        <v>MDHPU (2022 - 2023)</v>
      </c>
      <c r="H292" s="55">
        <v>0</v>
      </c>
      <c r="I292" s="55">
        <v>48</v>
      </c>
      <c r="J292" s="55">
        <v>48</v>
      </c>
      <c r="K292" s="55" t="s">
        <v>210</v>
      </c>
      <c r="M292" s="55">
        <v>12</v>
      </c>
      <c r="N292" s="55">
        <v>12</v>
      </c>
      <c r="O292" s="55">
        <f>LEN(K292)</f>
        <v>21</v>
      </c>
    </row>
    <row r="293" spans="1:15" x14ac:dyDescent="0.4">
      <c r="A293" s="55">
        <v>292</v>
      </c>
      <c r="B293" s="55" t="s">
        <v>240</v>
      </c>
      <c r="C293" s="55" t="s">
        <v>235</v>
      </c>
      <c r="D293" s="55">
        <v>2022</v>
      </c>
      <c r="E293" s="55">
        <v>2023</v>
      </c>
      <c r="F293" s="55">
        <v>2</v>
      </c>
      <c r="G293" s="55" t="str">
        <f>CONCATENATE(B293," (",D293," - ",E293,")")</f>
        <v>MDHPU (2022 - 2023)</v>
      </c>
      <c r="H293" s="55">
        <v>0</v>
      </c>
      <c r="I293" s="55">
        <v>48</v>
      </c>
      <c r="J293" s="55">
        <v>48</v>
      </c>
      <c r="K293" s="55" t="s">
        <v>236</v>
      </c>
      <c r="M293" s="55">
        <v>12</v>
      </c>
      <c r="N293" s="55">
        <v>12</v>
      </c>
      <c r="O293" s="55">
        <f>LEN(K293)</f>
        <v>24</v>
      </c>
    </row>
    <row r="294" spans="1:15" x14ac:dyDescent="0.4">
      <c r="A294" s="55">
        <v>293</v>
      </c>
      <c r="B294" s="55" t="s">
        <v>240</v>
      </c>
      <c r="C294" s="55" t="s">
        <v>235</v>
      </c>
      <c r="D294" s="55">
        <v>2022</v>
      </c>
      <c r="E294" s="55">
        <v>2023</v>
      </c>
      <c r="F294" s="55">
        <v>3</v>
      </c>
      <c r="G294" s="55" t="str">
        <f>CONCATENATE(B294," (",D294," - ",E294,")")</f>
        <v>MDHPU (2022 - 2023)</v>
      </c>
      <c r="H294" s="55">
        <v>0</v>
      </c>
      <c r="I294" s="55">
        <v>48</v>
      </c>
      <c r="J294" s="55">
        <v>48</v>
      </c>
      <c r="K294" s="55" t="s">
        <v>237</v>
      </c>
      <c r="M294" s="55">
        <v>24</v>
      </c>
      <c r="N294" s="55">
        <v>24</v>
      </c>
      <c r="O294" s="55">
        <f>LEN(K294)</f>
        <v>21</v>
      </c>
    </row>
    <row r="295" spans="1:15" x14ac:dyDescent="0.4">
      <c r="A295" s="55">
        <v>294</v>
      </c>
      <c r="B295" s="55" t="s">
        <v>240</v>
      </c>
      <c r="C295" s="55" t="s">
        <v>235</v>
      </c>
      <c r="D295" s="55">
        <v>2024</v>
      </c>
      <c r="E295" s="55">
        <v>2024</v>
      </c>
      <c r="F295" s="55">
        <v>1</v>
      </c>
      <c r="G295" s="55" t="str">
        <f>CONCATENATE(B295," (",D295," - ",E295,")")</f>
        <v>MDHPU (2024 - 2024)</v>
      </c>
      <c r="H295" s="55">
        <v>0</v>
      </c>
      <c r="I295" s="55">
        <v>48</v>
      </c>
      <c r="J295" s="55">
        <v>48</v>
      </c>
      <c r="K295" s="55" t="s">
        <v>242</v>
      </c>
      <c r="M295" s="55">
        <v>24</v>
      </c>
      <c r="N295" s="55">
        <v>24</v>
      </c>
      <c r="O295" s="55">
        <f>LEN(K295)</f>
        <v>32</v>
      </c>
    </row>
    <row r="296" spans="1:15" x14ac:dyDescent="0.4">
      <c r="A296" s="55">
        <v>295</v>
      </c>
      <c r="B296" s="55" t="s">
        <v>240</v>
      </c>
      <c r="C296" s="55" t="s">
        <v>235</v>
      </c>
      <c r="D296" s="55">
        <v>2024</v>
      </c>
      <c r="E296" s="55">
        <v>2024</v>
      </c>
      <c r="F296" s="55">
        <v>2</v>
      </c>
      <c r="G296" s="55" t="str">
        <f>CONCATENATE(B296," (",D296," - ",E296,")")</f>
        <v>MDHPU (2024 - 2024)</v>
      </c>
      <c r="H296" s="55">
        <v>0</v>
      </c>
      <c r="I296" s="55">
        <v>48</v>
      </c>
      <c r="J296" s="55">
        <v>48</v>
      </c>
      <c r="K296" s="55" t="s">
        <v>237</v>
      </c>
      <c r="M296" s="55">
        <v>24</v>
      </c>
      <c r="N296" s="55">
        <v>24</v>
      </c>
      <c r="O296" s="55">
        <f>LEN(K296)</f>
        <v>21</v>
      </c>
    </row>
    <row r="297" spans="1:15" x14ac:dyDescent="0.4">
      <c r="A297" s="55">
        <v>296</v>
      </c>
      <c r="B297" s="55" t="s">
        <v>238</v>
      </c>
      <c r="C297" s="55" t="s">
        <v>239</v>
      </c>
      <c r="D297" s="55">
        <v>2019</v>
      </c>
      <c r="E297" s="55">
        <v>2021</v>
      </c>
      <c r="F297" s="55">
        <v>1</v>
      </c>
      <c r="G297" s="55" t="str">
        <f>CONCATENATE(B297," (",D297," - ",E297,")")</f>
        <v>VDHPC (2019 - 2021)</v>
      </c>
      <c r="H297" s="55">
        <v>0</v>
      </c>
      <c r="I297" s="55">
        <v>96</v>
      </c>
      <c r="J297" s="55">
        <v>96</v>
      </c>
      <c r="K297" s="55" t="s">
        <v>26</v>
      </c>
      <c r="M297" s="55">
        <v>24</v>
      </c>
      <c r="N297" s="55">
        <v>24</v>
      </c>
      <c r="O297" s="55">
        <f>LEN(K297)</f>
        <v>17</v>
      </c>
    </row>
    <row r="298" spans="1:15" x14ac:dyDescent="0.4">
      <c r="A298" s="55">
        <v>297</v>
      </c>
      <c r="B298" s="55" t="s">
        <v>238</v>
      </c>
      <c r="C298" s="55" t="s">
        <v>239</v>
      </c>
      <c r="D298" s="55">
        <v>2019</v>
      </c>
      <c r="E298" s="55">
        <v>2021</v>
      </c>
      <c r="F298" s="55">
        <v>2</v>
      </c>
      <c r="G298" s="55" t="str">
        <f>CONCATENATE(B298," (",D298," - ",E298,")")</f>
        <v>VDHPC (2019 - 2021)</v>
      </c>
      <c r="H298" s="55">
        <v>0</v>
      </c>
      <c r="I298" s="55">
        <v>96</v>
      </c>
      <c r="J298" s="55">
        <v>96</v>
      </c>
      <c r="K298" s="55" t="s">
        <v>210</v>
      </c>
      <c r="M298" s="55">
        <v>12</v>
      </c>
      <c r="N298" s="55">
        <v>12</v>
      </c>
      <c r="O298" s="55">
        <f>LEN(K298)</f>
        <v>21</v>
      </c>
    </row>
    <row r="299" spans="1:15" x14ac:dyDescent="0.4">
      <c r="A299" s="55">
        <v>298</v>
      </c>
      <c r="B299" s="55" t="s">
        <v>238</v>
      </c>
      <c r="C299" s="55" t="s">
        <v>239</v>
      </c>
      <c r="D299" s="55">
        <v>2019</v>
      </c>
      <c r="E299" s="55">
        <v>2021</v>
      </c>
      <c r="F299" s="55">
        <v>3</v>
      </c>
      <c r="G299" s="55" t="str">
        <f>CONCATENATE(B299," (",D299," - ",E299,")")</f>
        <v>VDHPC (2019 - 2021)</v>
      </c>
      <c r="H299" s="55">
        <v>0</v>
      </c>
      <c r="I299" s="55">
        <v>96</v>
      </c>
      <c r="J299" s="55">
        <v>96</v>
      </c>
      <c r="K299" s="55" t="s">
        <v>236</v>
      </c>
      <c r="M299" s="55">
        <v>12</v>
      </c>
      <c r="N299" s="55">
        <v>12</v>
      </c>
      <c r="O299" s="55">
        <f>LEN(K299)</f>
        <v>24</v>
      </c>
    </row>
    <row r="300" spans="1:15" x14ac:dyDescent="0.4">
      <c r="A300" s="55">
        <v>299</v>
      </c>
      <c r="B300" s="55" t="s">
        <v>238</v>
      </c>
      <c r="C300" s="55" t="s">
        <v>239</v>
      </c>
      <c r="D300" s="55">
        <v>2019</v>
      </c>
      <c r="E300" s="55">
        <v>2021</v>
      </c>
      <c r="F300" s="55">
        <v>4</v>
      </c>
      <c r="G300" s="55" t="str">
        <f>CONCATENATE(B300," (",D300," - ",E300,")")</f>
        <v>VDHPC (2019 - 2021)</v>
      </c>
      <c r="H300" s="55">
        <v>0</v>
      </c>
      <c r="I300" s="55">
        <v>96</v>
      </c>
      <c r="J300" s="55">
        <v>96</v>
      </c>
      <c r="K300" s="55" t="s">
        <v>237</v>
      </c>
      <c r="M300" s="55">
        <v>24</v>
      </c>
      <c r="N300" s="55">
        <v>24</v>
      </c>
      <c r="O300" s="55">
        <f>LEN(K300)</f>
        <v>21</v>
      </c>
    </row>
    <row r="301" spans="1:15" x14ac:dyDescent="0.4">
      <c r="A301" s="55">
        <v>300</v>
      </c>
      <c r="B301" s="55" t="s">
        <v>238</v>
      </c>
      <c r="C301" s="55" t="s">
        <v>239</v>
      </c>
      <c r="D301" s="55">
        <v>2019</v>
      </c>
      <c r="E301" s="55">
        <v>2021</v>
      </c>
      <c r="F301" s="55">
        <v>5</v>
      </c>
      <c r="G301" s="55" t="str">
        <f>CONCATENATE(B301," (",D301," - ",E301,")")</f>
        <v>VDHPC (2019 - 2021)</v>
      </c>
      <c r="H301" s="55">
        <v>0</v>
      </c>
      <c r="I301" s="55">
        <v>96</v>
      </c>
      <c r="J301" s="55">
        <v>96</v>
      </c>
      <c r="K301" s="55" t="s">
        <v>128</v>
      </c>
      <c r="M301" s="55">
        <v>24</v>
      </c>
      <c r="N301" s="55">
        <v>24</v>
      </c>
      <c r="O301" s="55">
        <f>LEN(K301)</f>
        <v>6</v>
      </c>
    </row>
    <row r="302" spans="1:15" x14ac:dyDescent="0.4">
      <c r="A302" s="55">
        <v>301</v>
      </c>
      <c r="B302" s="55" t="s">
        <v>241</v>
      </c>
      <c r="C302" s="55" t="s">
        <v>239</v>
      </c>
      <c r="D302" s="55">
        <v>2022</v>
      </c>
      <c r="E302" s="55">
        <v>2023</v>
      </c>
      <c r="F302" s="55">
        <v>1</v>
      </c>
      <c r="G302" s="55" t="str">
        <f>CONCATENATE(B302," (",D302," - ",E302,")")</f>
        <v>VDHPU (2022 - 2023)</v>
      </c>
      <c r="H302" s="55">
        <v>0</v>
      </c>
      <c r="I302" s="55">
        <v>72</v>
      </c>
      <c r="J302" s="55">
        <v>72</v>
      </c>
      <c r="K302" s="55" t="s">
        <v>210</v>
      </c>
      <c r="M302" s="55">
        <v>12</v>
      </c>
      <c r="N302" s="55">
        <v>12</v>
      </c>
      <c r="O302" s="55">
        <f>LEN(K302)</f>
        <v>21</v>
      </c>
    </row>
    <row r="303" spans="1:15" x14ac:dyDescent="0.4">
      <c r="A303" s="55">
        <v>302</v>
      </c>
      <c r="B303" s="55" t="s">
        <v>241</v>
      </c>
      <c r="C303" s="55" t="s">
        <v>239</v>
      </c>
      <c r="D303" s="55">
        <v>2022</v>
      </c>
      <c r="E303" s="55">
        <v>2023</v>
      </c>
      <c r="F303" s="55">
        <v>2</v>
      </c>
      <c r="G303" s="55" t="str">
        <f>CONCATENATE(B303," (",D303," - ",E303,")")</f>
        <v>VDHPU (2022 - 2023)</v>
      </c>
      <c r="H303" s="55">
        <v>0</v>
      </c>
      <c r="I303" s="55">
        <v>72</v>
      </c>
      <c r="J303" s="55">
        <v>72</v>
      </c>
      <c r="K303" s="55" t="s">
        <v>236</v>
      </c>
      <c r="M303" s="55">
        <v>12</v>
      </c>
      <c r="N303" s="55">
        <v>12</v>
      </c>
      <c r="O303" s="55">
        <f>LEN(K303)</f>
        <v>24</v>
      </c>
    </row>
    <row r="304" spans="1:15" x14ac:dyDescent="0.4">
      <c r="A304" s="55">
        <v>303</v>
      </c>
      <c r="B304" s="55" t="s">
        <v>241</v>
      </c>
      <c r="C304" s="55" t="s">
        <v>239</v>
      </c>
      <c r="D304" s="55">
        <v>2022</v>
      </c>
      <c r="E304" s="55">
        <v>2023</v>
      </c>
      <c r="F304" s="55">
        <v>3</v>
      </c>
      <c r="G304" s="55" t="str">
        <f>CONCATENATE(B304," (",D304," - ",E304,")")</f>
        <v>VDHPU (2022 - 2023)</v>
      </c>
      <c r="H304" s="55">
        <v>0</v>
      </c>
      <c r="I304" s="55">
        <v>72</v>
      </c>
      <c r="J304" s="55">
        <v>72</v>
      </c>
      <c r="K304" s="55" t="s">
        <v>237</v>
      </c>
      <c r="M304" s="55">
        <v>24</v>
      </c>
      <c r="N304" s="55">
        <v>24</v>
      </c>
      <c r="O304" s="55">
        <f>LEN(K304)</f>
        <v>21</v>
      </c>
    </row>
    <row r="305" spans="1:15" x14ac:dyDescent="0.4">
      <c r="A305" s="55">
        <v>304</v>
      </c>
      <c r="B305" s="55" t="s">
        <v>241</v>
      </c>
      <c r="C305" s="55" t="s">
        <v>239</v>
      </c>
      <c r="D305" s="55">
        <v>2022</v>
      </c>
      <c r="E305" s="55">
        <v>2023</v>
      </c>
      <c r="F305" s="55">
        <v>4</v>
      </c>
      <c r="G305" s="55" t="str">
        <f>CONCATENATE(B305," (",D305," - ",E305,")")</f>
        <v>VDHPU (2022 - 2023)</v>
      </c>
      <c r="H305" s="55">
        <v>0</v>
      </c>
      <c r="I305" s="55">
        <v>72</v>
      </c>
      <c r="J305" s="55">
        <v>72</v>
      </c>
      <c r="K305" s="55" t="s">
        <v>128</v>
      </c>
      <c r="M305" s="55">
        <v>24</v>
      </c>
      <c r="N305" s="55">
        <v>24</v>
      </c>
      <c r="O305" s="55">
        <f>LEN(K305)</f>
        <v>6</v>
      </c>
    </row>
    <row r="306" spans="1:15" x14ac:dyDescent="0.4">
      <c r="A306" s="55">
        <v>305</v>
      </c>
      <c r="B306" s="55" t="s">
        <v>241</v>
      </c>
      <c r="C306" s="55" t="s">
        <v>239</v>
      </c>
      <c r="D306" s="55">
        <v>2024</v>
      </c>
      <c r="E306" s="55">
        <v>2024</v>
      </c>
      <c r="F306" s="55">
        <v>1</v>
      </c>
      <c r="G306" s="55" t="str">
        <f>CONCATENATE(B306," (",D306," - ",E306,")")</f>
        <v>VDHPU (2024 - 2024)</v>
      </c>
      <c r="H306" s="55">
        <v>0</v>
      </c>
      <c r="I306" s="55">
        <v>72</v>
      </c>
      <c r="J306" s="55">
        <v>72</v>
      </c>
      <c r="K306" s="55" t="s">
        <v>242</v>
      </c>
      <c r="M306" s="55">
        <v>24</v>
      </c>
      <c r="N306" s="55">
        <v>24</v>
      </c>
      <c r="O306" s="55">
        <f>LEN(K306)</f>
        <v>32</v>
      </c>
    </row>
    <row r="307" spans="1:15" x14ac:dyDescent="0.4">
      <c r="A307" s="55">
        <v>306</v>
      </c>
      <c r="B307" s="55" t="s">
        <v>241</v>
      </c>
      <c r="C307" s="55" t="s">
        <v>239</v>
      </c>
      <c r="D307" s="55">
        <v>2024</v>
      </c>
      <c r="E307" s="55">
        <v>2024</v>
      </c>
      <c r="F307" s="55">
        <v>2</v>
      </c>
      <c r="G307" s="55" t="str">
        <f>CONCATENATE(B307," (",D307," - ",E307,")")</f>
        <v>VDHPU (2024 - 2024)</v>
      </c>
      <c r="H307" s="55">
        <v>0</v>
      </c>
      <c r="I307" s="55">
        <v>72</v>
      </c>
      <c r="J307" s="55">
        <v>72</v>
      </c>
      <c r="K307" s="55" t="s">
        <v>237</v>
      </c>
      <c r="M307" s="55">
        <v>24</v>
      </c>
      <c r="N307" s="55">
        <v>24</v>
      </c>
      <c r="O307" s="55">
        <f>LEN(K307)</f>
        <v>21</v>
      </c>
    </row>
    <row r="308" spans="1:15" x14ac:dyDescent="0.4">
      <c r="A308" s="55">
        <v>307</v>
      </c>
      <c r="B308" s="55" t="s">
        <v>241</v>
      </c>
      <c r="C308" s="55" t="s">
        <v>239</v>
      </c>
      <c r="D308" s="55">
        <v>2024</v>
      </c>
      <c r="E308" s="55">
        <v>2024</v>
      </c>
      <c r="F308" s="55">
        <v>3</v>
      </c>
      <c r="G308" s="55" t="str">
        <f>CONCATENATE(B308," (",D308," - ",E308,")")</f>
        <v>VDHPU (2024 - 2024)</v>
      </c>
      <c r="H308" s="55">
        <v>0</v>
      </c>
      <c r="I308" s="55">
        <v>72</v>
      </c>
      <c r="J308" s="55">
        <v>72</v>
      </c>
      <c r="K308" s="55" t="s">
        <v>128</v>
      </c>
      <c r="M308" s="55">
        <v>24</v>
      </c>
      <c r="N308" s="55">
        <v>24</v>
      </c>
      <c r="O308" s="55">
        <f>LEN(K308)</f>
        <v>6</v>
      </c>
    </row>
    <row r="309" spans="1:15" x14ac:dyDescent="0.4">
      <c r="A309" s="55">
        <v>308</v>
      </c>
      <c r="B309" s="55" t="s">
        <v>243</v>
      </c>
      <c r="C309" s="55" t="s">
        <v>244</v>
      </c>
      <c r="D309" s="55">
        <v>2019</v>
      </c>
      <c r="E309" s="55">
        <v>2021</v>
      </c>
      <c r="F309" s="55">
        <v>1</v>
      </c>
      <c r="G309" s="55" t="str">
        <f>CONCATENATE(B309," (",D309," - ",E309,")")</f>
        <v>MLING (2019 - 2021)</v>
      </c>
      <c r="H309" s="55">
        <v>0</v>
      </c>
      <c r="I309" s="55">
        <v>72</v>
      </c>
      <c r="J309" s="55">
        <v>96</v>
      </c>
      <c r="K309" s="55" t="s">
        <v>245</v>
      </c>
      <c r="M309" s="55">
        <v>6</v>
      </c>
      <c r="N309" s="55">
        <v>6</v>
      </c>
      <c r="O309" s="55">
        <f>LEN(K309)</f>
        <v>21</v>
      </c>
    </row>
    <row r="310" spans="1:15" x14ac:dyDescent="0.4">
      <c r="A310" s="55">
        <v>309</v>
      </c>
      <c r="B310" s="55" t="s">
        <v>243</v>
      </c>
      <c r="C310" s="55" t="s">
        <v>244</v>
      </c>
      <c r="D310" s="55">
        <v>2019</v>
      </c>
      <c r="E310" s="55">
        <v>2021</v>
      </c>
      <c r="F310" s="55">
        <v>2</v>
      </c>
      <c r="G310" s="55" t="str">
        <f>CONCATENATE(B310," (",D310," - ",E310,")")</f>
        <v>MLING (2019 - 2021)</v>
      </c>
      <c r="H310" s="55">
        <v>0</v>
      </c>
      <c r="I310" s="55">
        <v>72</v>
      </c>
      <c r="J310" s="55">
        <v>96</v>
      </c>
      <c r="K310" s="55" t="s">
        <v>246</v>
      </c>
      <c r="M310" s="55">
        <v>6</v>
      </c>
      <c r="N310" s="55">
        <v>6</v>
      </c>
      <c r="O310" s="55">
        <f>LEN(K310)</f>
        <v>21</v>
      </c>
    </row>
    <row r="311" spans="1:15" x14ac:dyDescent="0.4">
      <c r="A311" s="55">
        <v>310</v>
      </c>
      <c r="B311" s="55" t="s">
        <v>243</v>
      </c>
      <c r="C311" s="55" t="s">
        <v>244</v>
      </c>
      <c r="D311" s="55">
        <v>2019</v>
      </c>
      <c r="E311" s="55">
        <v>2021</v>
      </c>
      <c r="F311" s="55">
        <v>3</v>
      </c>
      <c r="G311" s="55" t="str">
        <f>CONCATENATE(B311," (",D311," - ",E311,")")</f>
        <v>MLING (2019 - 2021)</v>
      </c>
      <c r="H311" s="55">
        <v>0</v>
      </c>
      <c r="I311" s="55">
        <v>72</v>
      </c>
      <c r="J311" s="55">
        <v>96</v>
      </c>
      <c r="K311" s="55" t="s">
        <v>247</v>
      </c>
      <c r="M311" s="55">
        <v>24</v>
      </c>
      <c r="N311" s="55">
        <v>24</v>
      </c>
      <c r="O311" s="55">
        <f>LEN(K311)</f>
        <v>29</v>
      </c>
    </row>
    <row r="312" spans="1:15" x14ac:dyDescent="0.4">
      <c r="A312" s="55">
        <v>311</v>
      </c>
      <c r="B312" s="55" t="s">
        <v>243</v>
      </c>
      <c r="C312" s="55" t="s">
        <v>244</v>
      </c>
      <c r="D312" s="55">
        <v>2019</v>
      </c>
      <c r="E312" s="55">
        <v>2021</v>
      </c>
      <c r="F312" s="55">
        <v>4</v>
      </c>
      <c r="G312" s="55" t="str">
        <f>CONCATENATE(B312," (",D312," - ",E312,")")</f>
        <v>MLING (2019 - 2021)</v>
      </c>
      <c r="H312" s="55">
        <v>0</v>
      </c>
      <c r="I312" s="55">
        <v>72</v>
      </c>
      <c r="J312" s="55">
        <v>96</v>
      </c>
      <c r="K312" s="55" t="s">
        <v>92</v>
      </c>
      <c r="M312" s="55">
        <v>0</v>
      </c>
      <c r="N312" s="55">
        <v>24</v>
      </c>
      <c r="O312" s="55">
        <f>LEN(K312)</f>
        <v>24</v>
      </c>
    </row>
    <row r="313" spans="1:15" x14ac:dyDescent="0.4">
      <c r="A313" s="55">
        <v>312</v>
      </c>
      <c r="B313" s="55" t="s">
        <v>243</v>
      </c>
      <c r="C313" s="55" t="s">
        <v>244</v>
      </c>
      <c r="D313" s="55">
        <v>2019</v>
      </c>
      <c r="E313" s="55">
        <v>2021</v>
      </c>
      <c r="F313" s="55">
        <v>5</v>
      </c>
      <c r="G313" s="55" t="str">
        <f>CONCATENATE(B313," (",D313," - ",E313,")")</f>
        <v>MLING (2019 - 2021)</v>
      </c>
      <c r="H313" s="55">
        <v>0</v>
      </c>
      <c r="I313" s="55">
        <v>72</v>
      </c>
      <c r="J313" s="55">
        <v>96</v>
      </c>
      <c r="K313" s="55" t="s">
        <v>248</v>
      </c>
      <c r="M313" s="55">
        <v>0</v>
      </c>
      <c r="N313" s="55">
        <v>12</v>
      </c>
      <c r="O313" s="55">
        <f>LEN(K313)</f>
        <v>21</v>
      </c>
    </row>
    <row r="314" spans="1:15" x14ac:dyDescent="0.4">
      <c r="A314" s="55">
        <v>313</v>
      </c>
      <c r="B314" s="55" t="s">
        <v>243</v>
      </c>
      <c r="C314" s="55" t="s">
        <v>244</v>
      </c>
      <c r="D314" s="55">
        <v>2019</v>
      </c>
      <c r="E314" s="55">
        <v>2021</v>
      </c>
      <c r="F314" s="55">
        <v>6</v>
      </c>
      <c r="G314" s="55" t="str">
        <f>CONCATENATE(B314," (",D314," - ",E314,")")</f>
        <v>MLING (2019 - 2021)</v>
      </c>
      <c r="H314" s="55">
        <v>0</v>
      </c>
      <c r="I314" s="55">
        <v>72</v>
      </c>
      <c r="J314" s="55">
        <v>96</v>
      </c>
      <c r="K314" s="55" t="s">
        <v>210</v>
      </c>
      <c r="M314" s="55">
        <v>12</v>
      </c>
      <c r="N314" s="55">
        <v>24</v>
      </c>
      <c r="O314" s="55">
        <f>LEN(K314)</f>
        <v>21</v>
      </c>
    </row>
    <row r="315" spans="1:15" x14ac:dyDescent="0.4">
      <c r="A315" s="55">
        <v>314</v>
      </c>
      <c r="B315" s="55" t="s">
        <v>243</v>
      </c>
      <c r="C315" s="55" t="s">
        <v>244</v>
      </c>
      <c r="D315" s="55">
        <v>2019</v>
      </c>
      <c r="E315" s="55">
        <v>2021</v>
      </c>
      <c r="F315" s="55">
        <v>7</v>
      </c>
      <c r="G315" s="55" t="str">
        <f>CONCATENATE(B315," (",D315," - ",E315,")")</f>
        <v>MLING (2019 - 2021)</v>
      </c>
      <c r="H315" s="55">
        <v>0</v>
      </c>
      <c r="I315" s="55">
        <v>72</v>
      </c>
      <c r="J315" s="55">
        <v>96</v>
      </c>
      <c r="K315" s="55" t="s">
        <v>249</v>
      </c>
      <c r="M315" s="55">
        <v>0</v>
      </c>
      <c r="N315" s="55">
        <v>24</v>
      </c>
      <c r="O315" s="55">
        <f>LEN(K315)</f>
        <v>13</v>
      </c>
    </row>
    <row r="316" spans="1:15" x14ac:dyDescent="0.4">
      <c r="A316" s="55">
        <v>315</v>
      </c>
      <c r="B316" s="2" t="s">
        <v>243</v>
      </c>
      <c r="C316" s="2" t="s">
        <v>244</v>
      </c>
      <c r="D316" s="2">
        <v>2019</v>
      </c>
      <c r="E316" s="2">
        <v>2021</v>
      </c>
      <c r="F316" s="2" t="s">
        <v>52</v>
      </c>
      <c r="G316" s="2" t="str">
        <f>CONCATENATE(B316," (",D316," - ",E316,")")</f>
        <v>MLING (2019 - 2021)</v>
      </c>
      <c r="H316" s="2">
        <v>0</v>
      </c>
      <c r="I316" s="2">
        <v>72</v>
      </c>
      <c r="J316" s="2">
        <v>96</v>
      </c>
      <c r="K316" s="2" t="s">
        <v>25</v>
      </c>
      <c r="L316" s="2"/>
      <c r="M316" s="2">
        <v>24</v>
      </c>
      <c r="N316" s="2">
        <v>24</v>
      </c>
      <c r="O316" s="2">
        <f>LEN(K316)</f>
        <v>9</v>
      </c>
    </row>
    <row r="317" spans="1:15" x14ac:dyDescent="0.4">
      <c r="A317" s="55">
        <v>316</v>
      </c>
      <c r="B317" s="4" t="s">
        <v>243</v>
      </c>
      <c r="C317" s="4" t="s">
        <v>244</v>
      </c>
      <c r="D317" s="4">
        <v>2019</v>
      </c>
      <c r="E317" s="4">
        <v>2021</v>
      </c>
      <c r="F317" s="4" t="s">
        <v>43</v>
      </c>
      <c r="G317" s="4" t="str">
        <f>CONCATENATE(B317," (",D317," - ",E317,")")</f>
        <v>MLING (2019 - 2021)</v>
      </c>
      <c r="H317" s="4">
        <v>0</v>
      </c>
      <c r="I317" s="4">
        <v>72</v>
      </c>
      <c r="J317" s="4">
        <v>96</v>
      </c>
      <c r="K317" s="4" t="s">
        <v>103</v>
      </c>
      <c r="L317" s="4" t="s">
        <v>35</v>
      </c>
      <c r="M317" s="4" t="s">
        <v>38</v>
      </c>
      <c r="N317" s="4" t="s">
        <v>38</v>
      </c>
      <c r="O317" s="4">
        <f>LEN(K317)</f>
        <v>46</v>
      </c>
    </row>
    <row r="318" spans="1:15" x14ac:dyDescent="0.4">
      <c r="A318" s="55">
        <v>317</v>
      </c>
      <c r="B318" s="55" t="s">
        <v>252</v>
      </c>
      <c r="C318" s="55" t="s">
        <v>244</v>
      </c>
      <c r="D318" s="55">
        <v>2022</v>
      </c>
      <c r="E318" s="55">
        <v>2025</v>
      </c>
      <c r="F318" s="55">
        <v>1</v>
      </c>
      <c r="G318" s="55" t="str">
        <f>CONCATENATE(B318," (",D318," - ",E318,")")</f>
        <v>MGAL (2022 - 2025)</v>
      </c>
      <c r="H318" s="55">
        <v>0</v>
      </c>
      <c r="I318" s="55">
        <v>72</v>
      </c>
      <c r="J318" s="55">
        <v>72</v>
      </c>
      <c r="K318" s="55" t="s">
        <v>253</v>
      </c>
      <c r="M318" s="55">
        <v>6</v>
      </c>
      <c r="N318" s="55">
        <v>6</v>
      </c>
      <c r="O318" s="55">
        <f>LEN(K318)</f>
        <v>21</v>
      </c>
    </row>
    <row r="319" spans="1:15" x14ac:dyDescent="0.4">
      <c r="A319" s="55">
        <v>318</v>
      </c>
      <c r="B319" s="55" t="s">
        <v>252</v>
      </c>
      <c r="C319" s="55" t="s">
        <v>244</v>
      </c>
      <c r="D319" s="55">
        <v>2022</v>
      </c>
      <c r="E319" s="55">
        <v>2025</v>
      </c>
      <c r="F319" s="55">
        <v>2</v>
      </c>
      <c r="G319" s="55" t="str">
        <f>CONCATENATE(B319," (",D319," - ",E319,")")</f>
        <v>MGAL (2022 - 2025)</v>
      </c>
      <c r="H319" s="55">
        <v>0</v>
      </c>
      <c r="I319" s="55">
        <v>72</v>
      </c>
      <c r="J319" s="55">
        <v>72</v>
      </c>
      <c r="K319" s="55" t="s">
        <v>254</v>
      </c>
      <c r="M319" s="55">
        <v>6</v>
      </c>
      <c r="N319" s="55">
        <v>6</v>
      </c>
      <c r="O319" s="55">
        <f>LEN(K319)</f>
        <v>21</v>
      </c>
    </row>
    <row r="320" spans="1:15" x14ac:dyDescent="0.4">
      <c r="A320" s="55">
        <v>319</v>
      </c>
      <c r="B320" s="55" t="s">
        <v>252</v>
      </c>
      <c r="C320" s="55" t="s">
        <v>244</v>
      </c>
      <c r="D320" s="55">
        <v>2022</v>
      </c>
      <c r="E320" s="55">
        <v>2025</v>
      </c>
      <c r="F320" s="55">
        <v>3</v>
      </c>
      <c r="G320" s="55" t="str">
        <f>CONCATENATE(B320," (",D320," - ",E320,")")</f>
        <v>MGAL (2022 - 2025)</v>
      </c>
      <c r="H320" s="55">
        <v>0</v>
      </c>
      <c r="I320" s="55">
        <v>72</v>
      </c>
      <c r="J320" s="55">
        <v>72</v>
      </c>
      <c r="K320" s="55" t="s">
        <v>245</v>
      </c>
      <c r="M320" s="55">
        <v>6</v>
      </c>
      <c r="N320" s="55">
        <v>6</v>
      </c>
      <c r="O320" s="55">
        <f>LEN(K320)</f>
        <v>21</v>
      </c>
    </row>
    <row r="321" spans="1:15" x14ac:dyDescent="0.4">
      <c r="A321" s="55">
        <v>320</v>
      </c>
      <c r="B321" s="55" t="s">
        <v>252</v>
      </c>
      <c r="C321" s="55" t="s">
        <v>244</v>
      </c>
      <c r="D321" s="55">
        <v>2022</v>
      </c>
      <c r="E321" s="55">
        <v>2025</v>
      </c>
      <c r="F321" s="55">
        <v>4</v>
      </c>
      <c r="G321" s="55" t="str">
        <f>CONCATENATE(B321," (",D321," - ",E321,")")</f>
        <v>MGAL (2022 - 2025)</v>
      </c>
      <c r="H321" s="55">
        <v>0</v>
      </c>
      <c r="I321" s="55">
        <v>72</v>
      </c>
      <c r="J321" s="55">
        <v>72</v>
      </c>
      <c r="K321" s="55" t="s">
        <v>246</v>
      </c>
      <c r="M321" s="55">
        <v>6</v>
      </c>
      <c r="N321" s="55">
        <v>6</v>
      </c>
      <c r="O321" s="55">
        <f>LEN(K321)</f>
        <v>21</v>
      </c>
    </row>
    <row r="322" spans="1:15" x14ac:dyDescent="0.4">
      <c r="A322" s="55">
        <v>321</v>
      </c>
      <c r="B322" s="55" t="s">
        <v>252</v>
      </c>
      <c r="C322" s="55" t="s">
        <v>244</v>
      </c>
      <c r="D322" s="55">
        <v>2022</v>
      </c>
      <c r="E322" s="55">
        <v>2025</v>
      </c>
      <c r="F322" s="55">
        <v>5</v>
      </c>
      <c r="G322" s="55" t="str">
        <f>CONCATENATE(B322," (",D322," - ",E322,")")</f>
        <v>MGAL (2022 - 2025)</v>
      </c>
      <c r="H322" s="55">
        <v>0</v>
      </c>
      <c r="I322" s="55">
        <v>72</v>
      </c>
      <c r="J322" s="55">
        <v>72</v>
      </c>
      <c r="K322" s="55" t="s">
        <v>209</v>
      </c>
      <c r="M322" s="55">
        <v>18</v>
      </c>
      <c r="N322" s="55">
        <v>36</v>
      </c>
      <c r="O322" s="55">
        <f>LEN(K322)</f>
        <v>17</v>
      </c>
    </row>
    <row r="323" spans="1:15" x14ac:dyDescent="0.4">
      <c r="A323" s="55">
        <v>322</v>
      </c>
      <c r="B323" s="55" t="s">
        <v>252</v>
      </c>
      <c r="C323" s="55" t="s">
        <v>244</v>
      </c>
      <c r="D323" s="55">
        <v>2022</v>
      </c>
      <c r="E323" s="55">
        <v>2025</v>
      </c>
      <c r="F323" s="55">
        <v>6</v>
      </c>
      <c r="G323" s="55" t="str">
        <f>CONCATENATE(B323," (",D323," - ",E323,")")</f>
        <v>MGAL (2022 - 2025)</v>
      </c>
      <c r="H323" s="55">
        <v>0</v>
      </c>
      <c r="I323" s="55">
        <v>72</v>
      </c>
      <c r="J323" s="55">
        <v>72</v>
      </c>
      <c r="K323" s="55" t="s">
        <v>210</v>
      </c>
      <c r="M323" s="55">
        <v>12</v>
      </c>
      <c r="N323" s="55">
        <v>30</v>
      </c>
      <c r="O323" s="55">
        <f>LEN(K323)</f>
        <v>21</v>
      </c>
    </row>
    <row r="324" spans="1:15" x14ac:dyDescent="0.4">
      <c r="A324" s="55">
        <v>323</v>
      </c>
      <c r="B324" s="55" t="s">
        <v>252</v>
      </c>
      <c r="C324" s="55" t="s">
        <v>244</v>
      </c>
      <c r="D324" s="55">
        <v>2022</v>
      </c>
      <c r="E324" s="55">
        <v>2025</v>
      </c>
      <c r="F324" s="55">
        <v>7</v>
      </c>
      <c r="G324" s="55" t="str">
        <f>CONCATENATE(B324," (",D324," - ",E324,")")</f>
        <v>MGAL (2022 - 2025)</v>
      </c>
      <c r="H324" s="55">
        <v>0</v>
      </c>
      <c r="I324" s="55">
        <v>72</v>
      </c>
      <c r="J324" s="55">
        <v>72</v>
      </c>
      <c r="K324" s="55" t="s">
        <v>249</v>
      </c>
      <c r="M324" s="55">
        <v>0</v>
      </c>
      <c r="N324" s="55">
        <v>18</v>
      </c>
      <c r="O324" s="55">
        <f>LEN(K324)</f>
        <v>13</v>
      </c>
    </row>
    <row r="325" spans="1:15" x14ac:dyDescent="0.4">
      <c r="A325" s="55">
        <v>324</v>
      </c>
      <c r="B325" s="4" t="s">
        <v>252</v>
      </c>
      <c r="C325" s="4" t="s">
        <v>244</v>
      </c>
      <c r="D325" s="4">
        <v>2022</v>
      </c>
      <c r="E325" s="4">
        <v>2025</v>
      </c>
      <c r="F325" s="4" t="s">
        <v>43</v>
      </c>
      <c r="G325" s="4" t="str">
        <f>CONCATENATE(B325," (",D325," - ",E325,")")</f>
        <v>MGAL (2022 - 2025)</v>
      </c>
      <c r="H325" s="4">
        <v>0</v>
      </c>
      <c r="I325" s="4">
        <v>72</v>
      </c>
      <c r="J325" s="4">
        <v>72</v>
      </c>
      <c r="K325" s="4" t="s">
        <v>103</v>
      </c>
      <c r="L325" s="4" t="s">
        <v>35</v>
      </c>
      <c r="M325" s="4" t="s">
        <v>38</v>
      </c>
      <c r="N325" s="4" t="s">
        <v>38</v>
      </c>
      <c r="O325" s="4">
        <f>LEN(K325)</f>
        <v>46</v>
      </c>
    </row>
    <row r="326" spans="1:15" x14ac:dyDescent="0.4">
      <c r="A326" s="55">
        <v>325</v>
      </c>
      <c r="B326" s="55" t="s">
        <v>250</v>
      </c>
      <c r="C326" s="55" t="s">
        <v>251</v>
      </c>
      <c r="D326" s="55">
        <v>2019</v>
      </c>
      <c r="E326" s="55">
        <v>2021</v>
      </c>
      <c r="F326" s="55">
        <v>1</v>
      </c>
      <c r="G326" s="55" t="str">
        <f>CONCATENATE(B326," (",D326," - ",E326,")")</f>
        <v>VLING (2019 - 2021)</v>
      </c>
      <c r="H326" s="55">
        <v>0</v>
      </c>
      <c r="I326" s="55">
        <v>96</v>
      </c>
      <c r="J326" s="55">
        <v>96</v>
      </c>
      <c r="K326" s="55" t="s">
        <v>245</v>
      </c>
      <c r="M326" s="55">
        <v>6</v>
      </c>
      <c r="N326" s="55">
        <v>6</v>
      </c>
      <c r="O326" s="55">
        <f>LEN(K326)</f>
        <v>21</v>
      </c>
    </row>
    <row r="327" spans="1:15" x14ac:dyDescent="0.4">
      <c r="A327" s="55">
        <v>326</v>
      </c>
      <c r="B327" s="55" t="s">
        <v>250</v>
      </c>
      <c r="C327" s="55" t="s">
        <v>251</v>
      </c>
      <c r="D327" s="55">
        <v>2019</v>
      </c>
      <c r="E327" s="55">
        <v>2021</v>
      </c>
      <c r="F327" s="55">
        <v>2</v>
      </c>
      <c r="G327" s="55" t="str">
        <f>CONCATENATE(B327," (",D327," - ",E327,")")</f>
        <v>VLING (2019 - 2021)</v>
      </c>
      <c r="H327" s="55">
        <v>0</v>
      </c>
      <c r="I327" s="55">
        <v>96</v>
      </c>
      <c r="J327" s="55">
        <v>96</v>
      </c>
      <c r="K327" s="55" t="s">
        <v>246</v>
      </c>
      <c r="M327" s="55">
        <v>6</v>
      </c>
      <c r="N327" s="55">
        <v>6</v>
      </c>
      <c r="O327" s="55">
        <f>LEN(K327)</f>
        <v>21</v>
      </c>
    </row>
    <row r="328" spans="1:15" x14ac:dyDescent="0.4">
      <c r="A328" s="55">
        <v>327</v>
      </c>
      <c r="B328" s="55" t="s">
        <v>250</v>
      </c>
      <c r="C328" s="55" t="s">
        <v>251</v>
      </c>
      <c r="D328" s="55">
        <v>2019</v>
      </c>
      <c r="E328" s="55">
        <v>2021</v>
      </c>
      <c r="F328" s="55">
        <v>3</v>
      </c>
      <c r="G328" s="55" t="str">
        <f>CONCATENATE(B328," (",D328," - ",E328,")")</f>
        <v>VLING (2019 - 2021)</v>
      </c>
      <c r="H328" s="55">
        <v>0</v>
      </c>
      <c r="I328" s="55">
        <v>96</v>
      </c>
      <c r="J328" s="55">
        <v>96</v>
      </c>
      <c r="K328" s="55" t="s">
        <v>247</v>
      </c>
      <c r="M328" s="55">
        <v>24</v>
      </c>
      <c r="N328" s="55">
        <v>24</v>
      </c>
      <c r="O328" s="55">
        <f>LEN(K328)</f>
        <v>29</v>
      </c>
    </row>
    <row r="329" spans="1:15" x14ac:dyDescent="0.4">
      <c r="A329" s="55">
        <v>328</v>
      </c>
      <c r="B329" s="55" t="s">
        <v>250</v>
      </c>
      <c r="C329" s="55" t="s">
        <v>251</v>
      </c>
      <c r="D329" s="55">
        <v>2019</v>
      </c>
      <c r="E329" s="55">
        <v>2021</v>
      </c>
      <c r="F329" s="55">
        <v>4</v>
      </c>
      <c r="G329" s="55" t="str">
        <f>CONCATENATE(B329," (",D329," - ",E329,")")</f>
        <v>VLING (2019 - 2021)</v>
      </c>
      <c r="H329" s="55">
        <v>0</v>
      </c>
      <c r="I329" s="55">
        <v>96</v>
      </c>
      <c r="J329" s="55">
        <v>96</v>
      </c>
      <c r="K329" s="55" t="s">
        <v>92</v>
      </c>
      <c r="M329" s="55">
        <v>0</v>
      </c>
      <c r="N329" s="55">
        <v>24</v>
      </c>
      <c r="O329" s="55">
        <f>LEN(K329)</f>
        <v>24</v>
      </c>
    </row>
    <row r="330" spans="1:15" x14ac:dyDescent="0.4">
      <c r="A330" s="55">
        <v>329</v>
      </c>
      <c r="B330" s="55" t="s">
        <v>250</v>
      </c>
      <c r="C330" s="55" t="s">
        <v>251</v>
      </c>
      <c r="D330" s="55">
        <v>2019</v>
      </c>
      <c r="E330" s="55">
        <v>2021</v>
      </c>
      <c r="F330" s="55">
        <v>5</v>
      </c>
      <c r="G330" s="55" t="str">
        <f>CONCATENATE(B330," (",D330," - ",E330,")")</f>
        <v>VLING (2019 - 2021)</v>
      </c>
      <c r="H330" s="55">
        <v>0</v>
      </c>
      <c r="I330" s="55">
        <v>96</v>
      </c>
      <c r="J330" s="55">
        <v>96</v>
      </c>
      <c r="K330" s="55" t="s">
        <v>248</v>
      </c>
      <c r="M330" s="55">
        <v>0</v>
      </c>
      <c r="N330" s="55">
        <v>12</v>
      </c>
      <c r="O330" s="55">
        <f>LEN(K330)</f>
        <v>21</v>
      </c>
    </row>
    <row r="331" spans="1:15" x14ac:dyDescent="0.4">
      <c r="A331" s="55">
        <v>330</v>
      </c>
      <c r="B331" s="55" t="s">
        <v>250</v>
      </c>
      <c r="C331" s="55" t="s">
        <v>251</v>
      </c>
      <c r="D331" s="55">
        <v>2019</v>
      </c>
      <c r="E331" s="55">
        <v>2021</v>
      </c>
      <c r="F331" s="55">
        <v>6</v>
      </c>
      <c r="G331" s="55" t="str">
        <f>CONCATENATE(B331," (",D331," - ",E331,")")</f>
        <v>VLING (2019 - 2021)</v>
      </c>
      <c r="H331" s="55">
        <v>0</v>
      </c>
      <c r="I331" s="55">
        <v>96</v>
      </c>
      <c r="J331" s="55">
        <v>96</v>
      </c>
      <c r="K331" s="55" t="s">
        <v>210</v>
      </c>
      <c r="M331" s="55">
        <v>12</v>
      </c>
      <c r="N331" s="55">
        <v>24</v>
      </c>
      <c r="O331" s="55">
        <f>LEN(K331)</f>
        <v>21</v>
      </c>
    </row>
    <row r="332" spans="1:15" x14ac:dyDescent="0.4">
      <c r="A332" s="55">
        <v>331</v>
      </c>
      <c r="B332" s="55" t="s">
        <v>250</v>
      </c>
      <c r="C332" s="55" t="s">
        <v>251</v>
      </c>
      <c r="D332" s="55">
        <v>2019</v>
      </c>
      <c r="E332" s="55">
        <v>2021</v>
      </c>
      <c r="F332" s="55">
        <v>7</v>
      </c>
      <c r="G332" s="55" t="str">
        <f>CONCATENATE(B332," (",D332," - ",E332,")")</f>
        <v>VLING (2019 - 2021)</v>
      </c>
      <c r="H332" s="55">
        <v>0</v>
      </c>
      <c r="I332" s="55">
        <v>96</v>
      </c>
      <c r="J332" s="55">
        <v>96</v>
      </c>
      <c r="K332" s="55" t="s">
        <v>249</v>
      </c>
      <c r="M332" s="55">
        <v>0</v>
      </c>
      <c r="N332" s="55">
        <v>24</v>
      </c>
      <c r="O332" s="55">
        <f>LEN(K332)</f>
        <v>13</v>
      </c>
    </row>
    <row r="333" spans="1:15" x14ac:dyDescent="0.4">
      <c r="A333" s="55">
        <v>332</v>
      </c>
      <c r="B333" s="55" t="s">
        <v>250</v>
      </c>
      <c r="C333" s="55" t="s">
        <v>251</v>
      </c>
      <c r="D333" s="55">
        <v>2019</v>
      </c>
      <c r="E333" s="55">
        <v>2021</v>
      </c>
      <c r="F333" s="55">
        <v>8</v>
      </c>
      <c r="G333" s="55" t="str">
        <f>CONCATENATE(B333," (",D333," - ",E333,")")</f>
        <v>VLING (2019 - 2021)</v>
      </c>
      <c r="H333" s="55">
        <v>0</v>
      </c>
      <c r="I333" s="55">
        <v>96</v>
      </c>
      <c r="J333" s="55">
        <v>96</v>
      </c>
      <c r="K333" s="55" t="s">
        <v>128</v>
      </c>
      <c r="M333" s="55">
        <v>24</v>
      </c>
      <c r="N333" s="55">
        <v>24</v>
      </c>
      <c r="O333" s="55">
        <f>LEN(K333)</f>
        <v>6</v>
      </c>
    </row>
    <row r="334" spans="1:15" x14ac:dyDescent="0.4">
      <c r="A334" s="55">
        <v>333</v>
      </c>
      <c r="B334" s="4" t="s">
        <v>250</v>
      </c>
      <c r="C334" s="4" t="s">
        <v>251</v>
      </c>
      <c r="D334" s="4">
        <v>2019</v>
      </c>
      <c r="E334" s="4">
        <v>2021</v>
      </c>
      <c r="F334" s="4" t="s">
        <v>43</v>
      </c>
      <c r="G334" s="4" t="str">
        <f>CONCATENATE(B334," (",D334," - ",E334,")")</f>
        <v>VLING (2019 - 2021)</v>
      </c>
      <c r="H334" s="4">
        <v>0</v>
      </c>
      <c r="I334" s="4">
        <v>96</v>
      </c>
      <c r="J334" s="4">
        <v>96</v>
      </c>
      <c r="K334" s="4" t="s">
        <v>103</v>
      </c>
      <c r="L334" s="4" t="s">
        <v>35</v>
      </c>
      <c r="M334" s="4" t="s">
        <v>38</v>
      </c>
      <c r="N334" s="4" t="s">
        <v>38</v>
      </c>
      <c r="O334" s="4">
        <f>LEN(K334)</f>
        <v>46</v>
      </c>
    </row>
    <row r="335" spans="1:15" x14ac:dyDescent="0.4">
      <c r="A335" s="55">
        <v>334</v>
      </c>
      <c r="B335" s="55" t="s">
        <v>250</v>
      </c>
      <c r="C335" s="55" t="s">
        <v>251</v>
      </c>
      <c r="D335" s="55">
        <v>2022</v>
      </c>
      <c r="E335" s="55">
        <v>2025</v>
      </c>
      <c r="F335" s="55">
        <v>1</v>
      </c>
      <c r="G335" s="55" t="str">
        <f>CONCATENATE(B335," (",D335," - ",E335,")")</f>
        <v>VLING (2022 - 2025)</v>
      </c>
      <c r="H335" s="55">
        <v>0</v>
      </c>
      <c r="I335" s="55">
        <v>96</v>
      </c>
      <c r="J335" s="55">
        <v>96</v>
      </c>
      <c r="K335" s="55" t="s">
        <v>253</v>
      </c>
      <c r="M335" s="55">
        <v>6</v>
      </c>
      <c r="N335" s="55">
        <v>6</v>
      </c>
      <c r="O335" s="55">
        <f>LEN(K335)</f>
        <v>21</v>
      </c>
    </row>
    <row r="336" spans="1:15" x14ac:dyDescent="0.4">
      <c r="A336" s="55">
        <v>335</v>
      </c>
      <c r="B336" s="55" t="s">
        <v>250</v>
      </c>
      <c r="C336" s="55" t="s">
        <v>251</v>
      </c>
      <c r="D336" s="55">
        <v>2022</v>
      </c>
      <c r="E336" s="55">
        <v>2025</v>
      </c>
      <c r="F336" s="55">
        <v>2</v>
      </c>
      <c r="G336" s="55" t="str">
        <f>CONCATENATE(B336," (",D336," - ",E336,")")</f>
        <v>VLING (2022 - 2025)</v>
      </c>
      <c r="H336" s="55">
        <v>0</v>
      </c>
      <c r="I336" s="55">
        <v>96</v>
      </c>
      <c r="J336" s="55">
        <v>96</v>
      </c>
      <c r="K336" s="55" t="s">
        <v>254</v>
      </c>
      <c r="M336" s="55">
        <v>6</v>
      </c>
      <c r="N336" s="55">
        <v>6</v>
      </c>
      <c r="O336" s="55">
        <f>LEN(K336)</f>
        <v>21</v>
      </c>
    </row>
    <row r="337" spans="1:15" x14ac:dyDescent="0.4">
      <c r="A337" s="55">
        <v>336</v>
      </c>
      <c r="B337" s="55" t="s">
        <v>250</v>
      </c>
      <c r="C337" s="55" t="s">
        <v>251</v>
      </c>
      <c r="D337" s="55">
        <v>2022</v>
      </c>
      <c r="E337" s="55">
        <v>2025</v>
      </c>
      <c r="F337" s="55">
        <v>3</v>
      </c>
      <c r="G337" s="55" t="str">
        <f>CONCATENATE(B337," (",D337," - ",E337,")")</f>
        <v>VLING (2022 - 2025)</v>
      </c>
      <c r="H337" s="55">
        <v>0</v>
      </c>
      <c r="I337" s="55">
        <v>96</v>
      </c>
      <c r="J337" s="55">
        <v>96</v>
      </c>
      <c r="K337" s="55" t="s">
        <v>245</v>
      </c>
      <c r="M337" s="55">
        <v>6</v>
      </c>
      <c r="N337" s="55">
        <v>6</v>
      </c>
      <c r="O337" s="55">
        <f>LEN(K337)</f>
        <v>21</v>
      </c>
    </row>
    <row r="338" spans="1:15" x14ac:dyDescent="0.4">
      <c r="A338" s="55">
        <v>337</v>
      </c>
      <c r="B338" s="55" t="s">
        <v>250</v>
      </c>
      <c r="C338" s="55" t="s">
        <v>251</v>
      </c>
      <c r="D338" s="55">
        <v>2022</v>
      </c>
      <c r="E338" s="55">
        <v>2025</v>
      </c>
      <c r="F338" s="55">
        <v>4</v>
      </c>
      <c r="G338" s="55" t="str">
        <f>CONCATENATE(B338," (",D338," - ",E338,")")</f>
        <v>VLING (2022 - 2025)</v>
      </c>
      <c r="H338" s="55">
        <v>0</v>
      </c>
      <c r="I338" s="55">
        <v>96</v>
      </c>
      <c r="J338" s="55">
        <v>96</v>
      </c>
      <c r="K338" s="55" t="s">
        <v>246</v>
      </c>
      <c r="M338" s="55">
        <v>6</v>
      </c>
      <c r="N338" s="55">
        <v>6</v>
      </c>
      <c r="O338" s="55">
        <f>LEN(K338)</f>
        <v>21</v>
      </c>
    </row>
    <row r="339" spans="1:15" x14ac:dyDescent="0.4">
      <c r="A339" s="55">
        <v>338</v>
      </c>
      <c r="B339" s="55" t="s">
        <v>250</v>
      </c>
      <c r="C339" s="55" t="s">
        <v>251</v>
      </c>
      <c r="D339" s="55">
        <v>2022</v>
      </c>
      <c r="E339" s="55">
        <v>2025</v>
      </c>
      <c r="F339" s="55">
        <v>5</v>
      </c>
      <c r="G339" s="55" t="str">
        <f>CONCATENATE(B339," (",D339," - ",E339,")")</f>
        <v>VLING (2022 - 2025)</v>
      </c>
      <c r="H339" s="55">
        <v>0</v>
      </c>
      <c r="I339" s="55">
        <v>96</v>
      </c>
      <c r="J339" s="55">
        <v>96</v>
      </c>
      <c r="K339" s="55" t="s">
        <v>209</v>
      </c>
      <c r="M339" s="55">
        <v>18</v>
      </c>
      <c r="N339" s="55">
        <v>36</v>
      </c>
      <c r="O339" s="55">
        <f>LEN(K339)</f>
        <v>17</v>
      </c>
    </row>
    <row r="340" spans="1:15" x14ac:dyDescent="0.4">
      <c r="A340" s="55">
        <v>339</v>
      </c>
      <c r="B340" s="55" t="s">
        <v>250</v>
      </c>
      <c r="C340" s="55" t="s">
        <v>251</v>
      </c>
      <c r="D340" s="55">
        <v>2022</v>
      </c>
      <c r="E340" s="55">
        <v>2025</v>
      </c>
      <c r="F340" s="55">
        <v>6</v>
      </c>
      <c r="G340" s="55" t="str">
        <f>CONCATENATE(B340," (",D340," - ",E340,")")</f>
        <v>VLING (2022 - 2025)</v>
      </c>
      <c r="H340" s="55">
        <v>0</v>
      </c>
      <c r="I340" s="55">
        <v>96</v>
      </c>
      <c r="J340" s="55">
        <v>96</v>
      </c>
      <c r="K340" s="55" t="s">
        <v>210</v>
      </c>
      <c r="M340" s="55">
        <v>12</v>
      </c>
      <c r="N340" s="55">
        <v>30</v>
      </c>
      <c r="O340" s="55">
        <f>LEN(K340)</f>
        <v>21</v>
      </c>
    </row>
    <row r="341" spans="1:15" x14ac:dyDescent="0.4">
      <c r="A341" s="55">
        <v>340</v>
      </c>
      <c r="B341" s="55" t="s">
        <v>250</v>
      </c>
      <c r="C341" s="55" t="s">
        <v>251</v>
      </c>
      <c r="D341" s="55">
        <v>2022</v>
      </c>
      <c r="E341" s="55">
        <v>2025</v>
      </c>
      <c r="F341" s="55">
        <v>7</v>
      </c>
      <c r="G341" s="55" t="str">
        <f>CONCATENATE(B341," (",D341," - ",E341,")")</f>
        <v>VLING (2022 - 2025)</v>
      </c>
      <c r="H341" s="55">
        <v>0</v>
      </c>
      <c r="I341" s="55">
        <v>96</v>
      </c>
      <c r="J341" s="55">
        <v>96</v>
      </c>
      <c r="K341" s="55" t="s">
        <v>249</v>
      </c>
      <c r="M341" s="55">
        <v>0</v>
      </c>
      <c r="N341" s="55">
        <v>18</v>
      </c>
      <c r="O341" s="55">
        <f>LEN(K341)</f>
        <v>13</v>
      </c>
    </row>
    <row r="342" spans="1:15" x14ac:dyDescent="0.4">
      <c r="A342" s="55">
        <v>341</v>
      </c>
      <c r="B342" s="55" t="s">
        <v>250</v>
      </c>
      <c r="C342" s="55" t="s">
        <v>251</v>
      </c>
      <c r="D342" s="55">
        <v>2022</v>
      </c>
      <c r="E342" s="55">
        <v>2025</v>
      </c>
      <c r="F342" s="55">
        <v>8</v>
      </c>
      <c r="G342" s="55" t="str">
        <f>CONCATENATE(B342," (",D342," - ",E342,")")</f>
        <v>VLING (2022 - 2025)</v>
      </c>
      <c r="H342" s="55">
        <v>0</v>
      </c>
      <c r="I342" s="55">
        <v>96</v>
      </c>
      <c r="J342" s="55">
        <v>96</v>
      </c>
      <c r="K342" s="55" t="s">
        <v>128</v>
      </c>
      <c r="M342" s="55">
        <v>24</v>
      </c>
      <c r="N342" s="55">
        <v>24</v>
      </c>
      <c r="O342" s="55">
        <f>LEN(K342)</f>
        <v>6</v>
      </c>
    </row>
    <row r="343" spans="1:15" x14ac:dyDescent="0.4">
      <c r="A343" s="55">
        <v>342</v>
      </c>
      <c r="B343" s="4" t="s">
        <v>250</v>
      </c>
      <c r="C343" s="4" t="s">
        <v>251</v>
      </c>
      <c r="D343" s="4">
        <v>2022</v>
      </c>
      <c r="E343" s="4">
        <v>2025</v>
      </c>
      <c r="F343" s="4" t="s">
        <v>43</v>
      </c>
      <c r="G343" s="4" t="str">
        <f>CONCATENATE(B343," (",D343," - ",E343,")")</f>
        <v>VLING (2022 - 2025)</v>
      </c>
      <c r="H343" s="4">
        <v>0</v>
      </c>
      <c r="I343" s="4">
        <v>96</v>
      </c>
      <c r="J343" s="4">
        <v>96</v>
      </c>
      <c r="K343" s="4" t="s">
        <v>103</v>
      </c>
      <c r="L343" s="4" t="s">
        <v>35</v>
      </c>
      <c r="M343" s="4" t="s">
        <v>38</v>
      </c>
      <c r="N343" s="4" t="s">
        <v>38</v>
      </c>
      <c r="O343" s="4">
        <f>LEN(K343)</f>
        <v>46</v>
      </c>
    </row>
    <row r="344" spans="1:15" x14ac:dyDescent="0.4">
      <c r="A344" s="55">
        <v>343</v>
      </c>
      <c r="B344" s="55" t="s">
        <v>255</v>
      </c>
      <c r="C344" s="55" t="s">
        <v>256</v>
      </c>
      <c r="D344" s="55">
        <v>2015</v>
      </c>
      <c r="E344" s="55">
        <v>2017</v>
      </c>
      <c r="F344" s="55">
        <v>1</v>
      </c>
      <c r="G344" s="55" t="str">
        <f>CONCATENATE(B344," (",D344," - ",E344,")")</f>
        <v>MGLOB (2015 - 2017)</v>
      </c>
      <c r="H344" s="55">
        <v>0</v>
      </c>
      <c r="I344" s="55">
        <v>72</v>
      </c>
      <c r="J344" s="55">
        <v>96</v>
      </c>
      <c r="K344" s="55" t="s">
        <v>257</v>
      </c>
      <c r="M344" s="55">
        <v>6</v>
      </c>
      <c r="N344" s="55">
        <v>6</v>
      </c>
      <c r="O344" s="55">
        <f>LEN(K344)</f>
        <v>21</v>
      </c>
    </row>
    <row r="345" spans="1:15" x14ac:dyDescent="0.4">
      <c r="A345" s="55">
        <v>344</v>
      </c>
      <c r="B345" s="55" t="s">
        <v>255</v>
      </c>
      <c r="C345" s="55" t="s">
        <v>256</v>
      </c>
      <c r="D345" s="55">
        <v>2015</v>
      </c>
      <c r="E345" s="55">
        <v>2017</v>
      </c>
      <c r="F345" s="55">
        <v>2</v>
      </c>
      <c r="G345" s="55" t="str">
        <f>CONCATENATE(B345," (",D345," - ",E345,")")</f>
        <v>MGLOB (2015 - 2017)</v>
      </c>
      <c r="H345" s="55">
        <v>0</v>
      </c>
      <c r="I345" s="55">
        <v>72</v>
      </c>
      <c r="J345" s="55">
        <v>96</v>
      </c>
      <c r="K345" s="55" t="s">
        <v>258</v>
      </c>
      <c r="M345" s="55">
        <v>6</v>
      </c>
      <c r="N345" s="55">
        <v>6</v>
      </c>
      <c r="O345" s="55">
        <f>LEN(K345)</f>
        <v>21</v>
      </c>
    </row>
    <row r="346" spans="1:15" x14ac:dyDescent="0.4">
      <c r="A346" s="55">
        <v>345</v>
      </c>
      <c r="B346" s="55" t="s">
        <v>255</v>
      </c>
      <c r="C346" s="55" t="s">
        <v>256</v>
      </c>
      <c r="D346" s="55">
        <v>2015</v>
      </c>
      <c r="E346" s="55">
        <v>2017</v>
      </c>
      <c r="F346" s="55">
        <v>3</v>
      </c>
      <c r="G346" s="55" t="str">
        <f>CONCATENATE(B346," (",D346," - ",E346,")")</f>
        <v>MGLOB (2015 - 2017)</v>
      </c>
      <c r="H346" s="55">
        <v>0</v>
      </c>
      <c r="I346" s="55">
        <v>72</v>
      </c>
      <c r="J346" s="55">
        <v>96</v>
      </c>
      <c r="K346" s="55" t="s">
        <v>259</v>
      </c>
      <c r="M346" s="55">
        <v>12</v>
      </c>
      <c r="N346" s="55">
        <v>36</v>
      </c>
      <c r="O346" s="55">
        <f>LEN(K346)</f>
        <v>16</v>
      </c>
    </row>
    <row r="347" spans="1:15" x14ac:dyDescent="0.4">
      <c r="A347" s="55">
        <v>346</v>
      </c>
      <c r="B347" s="55" t="s">
        <v>255</v>
      </c>
      <c r="C347" s="55" t="s">
        <v>256</v>
      </c>
      <c r="D347" s="55">
        <v>2015</v>
      </c>
      <c r="E347" s="55">
        <v>2017</v>
      </c>
      <c r="F347" s="55">
        <v>4</v>
      </c>
      <c r="G347" s="55" t="str">
        <f>CONCATENATE(B347," (",D347," - ",E347,")")</f>
        <v>MGLOB (2015 - 2017)</v>
      </c>
      <c r="H347" s="55">
        <v>0</v>
      </c>
      <c r="I347" s="55">
        <v>72</v>
      </c>
      <c r="J347" s="55">
        <v>96</v>
      </c>
      <c r="K347" s="55" t="s">
        <v>93</v>
      </c>
      <c r="M347" s="55">
        <v>24</v>
      </c>
      <c r="N347" s="55">
        <v>48</v>
      </c>
      <c r="O347" s="55">
        <f>LEN(K347)</f>
        <v>20</v>
      </c>
    </row>
    <row r="348" spans="1:15" x14ac:dyDescent="0.4">
      <c r="A348" s="55">
        <v>347</v>
      </c>
      <c r="B348" s="2" t="s">
        <v>255</v>
      </c>
      <c r="C348" s="2" t="s">
        <v>256</v>
      </c>
      <c r="D348" s="2">
        <v>2015</v>
      </c>
      <c r="E348" s="2">
        <v>2017</v>
      </c>
      <c r="F348" s="2" t="s">
        <v>52</v>
      </c>
      <c r="G348" s="2" t="str">
        <f>CONCATENATE(B348," (",D348," - ",E348,")")</f>
        <v>MGLOB (2015 - 2017)</v>
      </c>
      <c r="H348" s="2">
        <v>0</v>
      </c>
      <c r="I348" s="2">
        <v>72</v>
      </c>
      <c r="J348" s="2">
        <v>96</v>
      </c>
      <c r="K348" s="2" t="s">
        <v>25</v>
      </c>
      <c r="L348" s="2"/>
      <c r="M348" s="2">
        <v>24</v>
      </c>
      <c r="N348" s="2">
        <v>24</v>
      </c>
      <c r="O348" s="2">
        <f>LEN(K348)</f>
        <v>9</v>
      </c>
    </row>
    <row r="349" spans="1:15" x14ac:dyDescent="0.4">
      <c r="A349" s="55">
        <v>348</v>
      </c>
      <c r="B349" s="55" t="s">
        <v>255</v>
      </c>
      <c r="C349" s="55" t="s">
        <v>256</v>
      </c>
      <c r="D349" s="55">
        <v>2018</v>
      </c>
      <c r="E349" s="55">
        <v>2018</v>
      </c>
      <c r="F349" s="55">
        <v>1</v>
      </c>
      <c r="G349" s="55" t="str">
        <f>CONCATENATE(B349," (",D349," - ",E349,")")</f>
        <v>MGLOB (2018 - 2018)</v>
      </c>
      <c r="H349" s="55">
        <v>0</v>
      </c>
      <c r="I349" s="55">
        <v>72</v>
      </c>
      <c r="J349" s="55">
        <v>96</v>
      </c>
      <c r="K349" s="55" t="s">
        <v>257</v>
      </c>
      <c r="M349" s="55">
        <v>6</v>
      </c>
      <c r="N349" s="55">
        <v>6</v>
      </c>
      <c r="O349" s="55">
        <f>LEN(K349)</f>
        <v>21</v>
      </c>
    </row>
    <row r="350" spans="1:15" x14ac:dyDescent="0.4">
      <c r="A350" s="55">
        <v>349</v>
      </c>
      <c r="B350" s="55" t="s">
        <v>255</v>
      </c>
      <c r="C350" s="55" t="s">
        <v>256</v>
      </c>
      <c r="D350" s="55">
        <v>2018</v>
      </c>
      <c r="E350" s="55">
        <v>2018</v>
      </c>
      <c r="F350" s="55">
        <v>2</v>
      </c>
      <c r="G350" s="55" t="str">
        <f>CONCATENATE(B350," (",D350," - ",E350,")")</f>
        <v>MGLOB (2018 - 2018)</v>
      </c>
      <c r="H350" s="55">
        <v>0</v>
      </c>
      <c r="I350" s="55">
        <v>72</v>
      </c>
      <c r="J350" s="55">
        <v>96</v>
      </c>
      <c r="K350" s="55" t="s">
        <v>258</v>
      </c>
      <c r="M350" s="55">
        <v>6</v>
      </c>
      <c r="N350" s="55">
        <v>6</v>
      </c>
      <c r="O350" s="55">
        <f>LEN(K350)</f>
        <v>21</v>
      </c>
    </row>
    <row r="351" spans="1:15" x14ac:dyDescent="0.4">
      <c r="A351" s="55">
        <v>350</v>
      </c>
      <c r="B351" s="55" t="s">
        <v>255</v>
      </c>
      <c r="C351" s="55" t="s">
        <v>256</v>
      </c>
      <c r="D351" s="55">
        <v>2018</v>
      </c>
      <c r="E351" s="55">
        <v>2018</v>
      </c>
      <c r="F351" s="55">
        <v>3</v>
      </c>
      <c r="G351" s="55" t="str">
        <f>CONCATENATE(B351," (",D351," - ",E351,")")</f>
        <v>MGLOB (2018 - 2018)</v>
      </c>
      <c r="H351" s="55">
        <v>0</v>
      </c>
      <c r="I351" s="55">
        <v>72</v>
      </c>
      <c r="J351" s="55">
        <v>96</v>
      </c>
      <c r="K351" s="55" t="s">
        <v>262</v>
      </c>
      <c r="M351" s="55">
        <v>24</v>
      </c>
      <c r="N351" s="55">
        <v>24</v>
      </c>
      <c r="O351" s="55">
        <f>LEN(K351)</f>
        <v>31</v>
      </c>
    </row>
    <row r="352" spans="1:15" x14ac:dyDescent="0.4">
      <c r="A352" s="55">
        <v>351</v>
      </c>
      <c r="B352" s="55" t="s">
        <v>255</v>
      </c>
      <c r="C352" s="55" t="s">
        <v>256</v>
      </c>
      <c r="D352" s="55">
        <v>2018</v>
      </c>
      <c r="E352" s="55">
        <v>2018</v>
      </c>
      <c r="F352" s="55">
        <v>4</v>
      </c>
      <c r="G352" s="55" t="str">
        <f>CONCATENATE(B352," (",D352," - ",E352,")")</f>
        <v>MGLOB (2018 - 2018)</v>
      </c>
      <c r="H352" s="55">
        <v>0</v>
      </c>
      <c r="I352" s="55">
        <v>72</v>
      </c>
      <c r="J352" s="55">
        <v>96</v>
      </c>
      <c r="K352" s="55" t="s">
        <v>263</v>
      </c>
      <c r="M352" s="55">
        <v>12</v>
      </c>
      <c r="N352" s="55">
        <v>12</v>
      </c>
      <c r="O352" s="55">
        <f>LEN(K352)</f>
        <v>16</v>
      </c>
    </row>
    <row r="353" spans="1:15" x14ac:dyDescent="0.4">
      <c r="A353" s="55">
        <v>352</v>
      </c>
      <c r="B353" s="55" t="s">
        <v>255</v>
      </c>
      <c r="C353" s="55" t="s">
        <v>256</v>
      </c>
      <c r="D353" s="55">
        <v>2018</v>
      </c>
      <c r="E353" s="55">
        <v>2018</v>
      </c>
      <c r="F353" s="55">
        <v>5</v>
      </c>
      <c r="G353" s="55" t="str">
        <f>CONCATENATE(B353," (",D353," - ",E353,")")</f>
        <v>MGLOB (2018 - 2018)</v>
      </c>
      <c r="H353" s="55">
        <v>0</v>
      </c>
      <c r="I353" s="55">
        <v>72</v>
      </c>
      <c r="J353" s="55">
        <v>96</v>
      </c>
      <c r="K353" s="55" t="s">
        <v>93</v>
      </c>
      <c r="M353" s="55">
        <v>24</v>
      </c>
      <c r="N353" s="55">
        <v>24</v>
      </c>
      <c r="O353" s="55">
        <f>LEN(K353)</f>
        <v>20</v>
      </c>
    </row>
    <row r="354" spans="1:15" x14ac:dyDescent="0.4">
      <c r="A354" s="55">
        <v>353</v>
      </c>
      <c r="B354" s="2" t="s">
        <v>255</v>
      </c>
      <c r="C354" s="2" t="s">
        <v>256</v>
      </c>
      <c r="D354" s="2">
        <v>2018</v>
      </c>
      <c r="E354" s="2">
        <v>2018</v>
      </c>
      <c r="F354" s="2" t="s">
        <v>52</v>
      </c>
      <c r="G354" s="2" t="str">
        <f>CONCATENATE(B354," (",D354," - ",E354,")")</f>
        <v>MGLOB (2018 - 2018)</v>
      </c>
      <c r="H354" s="2">
        <v>0</v>
      </c>
      <c r="I354" s="2">
        <v>72</v>
      </c>
      <c r="J354" s="2">
        <v>96</v>
      </c>
      <c r="K354" s="2" t="s">
        <v>25</v>
      </c>
      <c r="L354" s="2"/>
      <c r="M354" s="2">
        <v>24</v>
      </c>
      <c r="N354" s="2">
        <v>24</v>
      </c>
      <c r="O354" s="2">
        <f>LEN(K354)</f>
        <v>9</v>
      </c>
    </row>
    <row r="355" spans="1:15" x14ac:dyDescent="0.4">
      <c r="A355" s="55">
        <v>354</v>
      </c>
      <c r="B355" s="55" t="s">
        <v>260</v>
      </c>
      <c r="C355" s="55" t="s">
        <v>261</v>
      </c>
      <c r="D355" s="55">
        <v>2015</v>
      </c>
      <c r="E355" s="55">
        <v>2017</v>
      </c>
      <c r="F355" s="55">
        <v>1</v>
      </c>
      <c r="G355" s="55" t="str">
        <f>CONCATENATE(B355," (",D355," - ",E355,")")</f>
        <v>VGLOB (2015 - 2017)</v>
      </c>
      <c r="H355" s="55">
        <v>0</v>
      </c>
      <c r="I355" s="55">
        <v>96</v>
      </c>
      <c r="J355" s="55">
        <v>96</v>
      </c>
      <c r="K355" s="55" t="s">
        <v>257</v>
      </c>
      <c r="M355" s="55">
        <v>6</v>
      </c>
      <c r="N355" s="55">
        <v>6</v>
      </c>
      <c r="O355" s="55">
        <f>LEN(K355)</f>
        <v>21</v>
      </c>
    </row>
    <row r="356" spans="1:15" x14ac:dyDescent="0.4">
      <c r="A356" s="55">
        <v>355</v>
      </c>
      <c r="B356" s="55" t="s">
        <v>260</v>
      </c>
      <c r="C356" s="55" t="s">
        <v>261</v>
      </c>
      <c r="D356" s="55">
        <v>2015</v>
      </c>
      <c r="E356" s="55">
        <v>2017</v>
      </c>
      <c r="F356" s="55">
        <v>2</v>
      </c>
      <c r="G356" s="55" t="str">
        <f>CONCATENATE(B356," (",D356," - ",E356,")")</f>
        <v>VGLOB (2015 - 2017)</v>
      </c>
      <c r="H356" s="55">
        <v>0</v>
      </c>
      <c r="I356" s="55">
        <v>96</v>
      </c>
      <c r="J356" s="55">
        <v>96</v>
      </c>
      <c r="K356" s="55" t="s">
        <v>258</v>
      </c>
      <c r="M356" s="55">
        <v>6</v>
      </c>
      <c r="N356" s="55">
        <v>6</v>
      </c>
      <c r="O356" s="55">
        <f>LEN(K356)</f>
        <v>21</v>
      </c>
    </row>
    <row r="357" spans="1:15" x14ac:dyDescent="0.4">
      <c r="A357" s="55">
        <v>356</v>
      </c>
      <c r="B357" s="55" t="s">
        <v>260</v>
      </c>
      <c r="C357" s="55" t="s">
        <v>261</v>
      </c>
      <c r="D357" s="55">
        <v>2015</v>
      </c>
      <c r="E357" s="55">
        <v>2017</v>
      </c>
      <c r="F357" s="55">
        <v>3</v>
      </c>
      <c r="G357" s="55" t="str">
        <f>CONCATENATE(B357," (",D357," - ",E357,")")</f>
        <v>VGLOB (2015 - 2017)</v>
      </c>
      <c r="H357" s="55">
        <v>0</v>
      </c>
      <c r="I357" s="55">
        <v>96</v>
      </c>
      <c r="J357" s="55">
        <v>96</v>
      </c>
      <c r="K357" s="55" t="s">
        <v>259</v>
      </c>
      <c r="M357" s="55">
        <v>12</v>
      </c>
      <c r="N357" s="55">
        <v>36</v>
      </c>
      <c r="O357" s="55">
        <f>LEN(K357)</f>
        <v>16</v>
      </c>
    </row>
    <row r="358" spans="1:15" x14ac:dyDescent="0.4">
      <c r="A358" s="55">
        <v>357</v>
      </c>
      <c r="B358" s="55" t="s">
        <v>260</v>
      </c>
      <c r="C358" s="55" t="s">
        <v>261</v>
      </c>
      <c r="D358" s="55">
        <v>2015</v>
      </c>
      <c r="E358" s="55">
        <v>2017</v>
      </c>
      <c r="F358" s="55">
        <v>4</v>
      </c>
      <c r="G358" s="55" t="str">
        <f>CONCATENATE(B358," (",D358," - ",E358,")")</f>
        <v>VGLOB (2015 - 2017)</v>
      </c>
      <c r="H358" s="55">
        <v>0</v>
      </c>
      <c r="I358" s="55">
        <v>96</v>
      </c>
      <c r="J358" s="55">
        <v>96</v>
      </c>
      <c r="K358" s="55" t="s">
        <v>93</v>
      </c>
      <c r="M358" s="55">
        <v>24</v>
      </c>
      <c r="N358" s="55">
        <v>48</v>
      </c>
      <c r="O358" s="55">
        <f>LEN(K358)</f>
        <v>20</v>
      </c>
    </row>
    <row r="359" spans="1:15" x14ac:dyDescent="0.4">
      <c r="A359" s="55">
        <v>358</v>
      </c>
      <c r="B359" s="55" t="s">
        <v>260</v>
      </c>
      <c r="C359" s="55" t="s">
        <v>261</v>
      </c>
      <c r="D359" s="55">
        <v>2015</v>
      </c>
      <c r="E359" s="55">
        <v>2017</v>
      </c>
      <c r="F359" s="55">
        <v>5</v>
      </c>
      <c r="G359" s="55" t="str">
        <f>CONCATENATE(B359," (",D359," - ",E359,")")</f>
        <v>VGLOB (2015 - 2017)</v>
      </c>
      <c r="H359" s="55">
        <v>0</v>
      </c>
      <c r="I359" s="55">
        <v>96</v>
      </c>
      <c r="J359" s="55">
        <v>96</v>
      </c>
      <c r="K359" s="55" t="s">
        <v>128</v>
      </c>
      <c r="M359" s="55">
        <v>24</v>
      </c>
      <c r="N359" s="55">
        <v>24</v>
      </c>
      <c r="O359" s="55">
        <f>LEN(K359)</f>
        <v>6</v>
      </c>
    </row>
    <row r="360" spans="1:15" x14ac:dyDescent="0.4">
      <c r="A360" s="55">
        <v>359</v>
      </c>
      <c r="B360" s="55" t="s">
        <v>260</v>
      </c>
      <c r="C360" s="55" t="s">
        <v>261</v>
      </c>
      <c r="D360" s="55">
        <v>2018</v>
      </c>
      <c r="E360" s="55">
        <v>2018</v>
      </c>
      <c r="F360" s="55">
        <v>1</v>
      </c>
      <c r="G360" s="55" t="str">
        <f>CONCATENATE(B360," (",D360," - ",E360,")")</f>
        <v>VGLOB (2018 - 2018)</v>
      </c>
      <c r="H360" s="55">
        <v>0</v>
      </c>
      <c r="I360" s="55">
        <v>96</v>
      </c>
      <c r="J360" s="55">
        <v>96</v>
      </c>
      <c r="K360" s="55" t="s">
        <v>257</v>
      </c>
      <c r="M360" s="55">
        <v>6</v>
      </c>
      <c r="N360" s="55">
        <v>6</v>
      </c>
      <c r="O360" s="55">
        <f>LEN(K360)</f>
        <v>21</v>
      </c>
    </row>
    <row r="361" spans="1:15" x14ac:dyDescent="0.4">
      <c r="A361" s="55">
        <v>360</v>
      </c>
      <c r="B361" s="55" t="s">
        <v>260</v>
      </c>
      <c r="C361" s="55" t="s">
        <v>261</v>
      </c>
      <c r="D361" s="55">
        <v>2018</v>
      </c>
      <c r="E361" s="55">
        <v>2018</v>
      </c>
      <c r="F361" s="55">
        <v>2</v>
      </c>
      <c r="G361" s="55" t="str">
        <f>CONCATENATE(B361," (",D361," - ",E361,")")</f>
        <v>VGLOB (2018 - 2018)</v>
      </c>
      <c r="H361" s="55">
        <v>0</v>
      </c>
      <c r="I361" s="55">
        <v>96</v>
      </c>
      <c r="J361" s="55">
        <v>96</v>
      </c>
      <c r="K361" s="55" t="s">
        <v>258</v>
      </c>
      <c r="M361" s="55">
        <v>6</v>
      </c>
      <c r="N361" s="55">
        <v>6</v>
      </c>
      <c r="O361" s="55">
        <f>LEN(K361)</f>
        <v>21</v>
      </c>
    </row>
    <row r="362" spans="1:15" x14ac:dyDescent="0.4">
      <c r="A362" s="55">
        <v>361</v>
      </c>
      <c r="B362" s="55" t="s">
        <v>260</v>
      </c>
      <c r="C362" s="55" t="s">
        <v>261</v>
      </c>
      <c r="D362" s="55">
        <v>2018</v>
      </c>
      <c r="E362" s="55">
        <v>2018</v>
      </c>
      <c r="F362" s="55">
        <v>3</v>
      </c>
      <c r="G362" s="55" t="str">
        <f>CONCATENATE(B362," (",D362," - ",E362,")")</f>
        <v>VGLOB (2018 - 2018)</v>
      </c>
      <c r="H362" s="55">
        <v>0</v>
      </c>
      <c r="I362" s="55">
        <v>96</v>
      </c>
      <c r="J362" s="55">
        <v>96</v>
      </c>
      <c r="K362" s="55" t="s">
        <v>262</v>
      </c>
      <c r="M362" s="55">
        <v>24</v>
      </c>
      <c r="N362" s="55">
        <v>24</v>
      </c>
      <c r="O362" s="55">
        <f>LEN(K362)</f>
        <v>31</v>
      </c>
    </row>
    <row r="363" spans="1:15" x14ac:dyDescent="0.4">
      <c r="A363" s="55">
        <v>362</v>
      </c>
      <c r="B363" s="55" t="s">
        <v>260</v>
      </c>
      <c r="C363" s="55" t="s">
        <v>261</v>
      </c>
      <c r="D363" s="55">
        <v>2018</v>
      </c>
      <c r="E363" s="55">
        <v>2018</v>
      </c>
      <c r="F363" s="55">
        <v>4</v>
      </c>
      <c r="G363" s="55" t="str">
        <f>CONCATENATE(B363," (",D363," - ",E363,")")</f>
        <v>VGLOB (2018 - 2018)</v>
      </c>
      <c r="H363" s="55">
        <v>0</v>
      </c>
      <c r="I363" s="55">
        <v>96</v>
      </c>
      <c r="J363" s="55">
        <v>96</v>
      </c>
      <c r="K363" s="55" t="s">
        <v>263</v>
      </c>
      <c r="M363" s="55">
        <v>12</v>
      </c>
      <c r="N363" s="55">
        <v>12</v>
      </c>
      <c r="O363" s="55">
        <f>LEN(K363)</f>
        <v>16</v>
      </c>
    </row>
    <row r="364" spans="1:15" x14ac:dyDescent="0.4">
      <c r="A364" s="55">
        <v>363</v>
      </c>
      <c r="B364" s="55" t="s">
        <v>260</v>
      </c>
      <c r="C364" s="55" t="s">
        <v>261</v>
      </c>
      <c r="D364" s="55">
        <v>2018</v>
      </c>
      <c r="E364" s="55">
        <v>2018</v>
      </c>
      <c r="F364" s="55">
        <v>5</v>
      </c>
      <c r="G364" s="55" t="str">
        <f>CONCATENATE(B364," (",D364," - ",E364,")")</f>
        <v>VGLOB (2018 - 2018)</v>
      </c>
      <c r="H364" s="55">
        <v>0</v>
      </c>
      <c r="I364" s="55">
        <v>96</v>
      </c>
      <c r="J364" s="55">
        <v>96</v>
      </c>
      <c r="K364" s="55" t="s">
        <v>93</v>
      </c>
      <c r="M364" s="55">
        <v>24</v>
      </c>
      <c r="N364" s="55">
        <v>24</v>
      </c>
      <c r="O364" s="55">
        <f>LEN(K364)</f>
        <v>20</v>
      </c>
    </row>
    <row r="365" spans="1:15" x14ac:dyDescent="0.4">
      <c r="A365" s="55">
        <v>364</v>
      </c>
      <c r="B365" s="55" t="s">
        <v>260</v>
      </c>
      <c r="C365" s="55" t="s">
        <v>261</v>
      </c>
      <c r="D365" s="55">
        <v>2018</v>
      </c>
      <c r="E365" s="55">
        <v>2018</v>
      </c>
      <c r="F365" s="55">
        <v>6</v>
      </c>
      <c r="G365" s="55" t="str">
        <f>CONCATENATE(B365," (",D365," - ",E365,")")</f>
        <v>VGLOB (2018 - 2018)</v>
      </c>
      <c r="H365" s="55">
        <v>0</v>
      </c>
      <c r="I365" s="55">
        <v>96</v>
      </c>
      <c r="J365" s="55">
        <v>96</v>
      </c>
      <c r="K365" s="55" t="s">
        <v>128</v>
      </c>
      <c r="M365" s="55">
        <v>24</v>
      </c>
      <c r="N365" s="55">
        <v>24</v>
      </c>
      <c r="O365" s="55">
        <f>LEN(K365)</f>
        <v>6</v>
      </c>
    </row>
    <row r="366" spans="1:15" x14ac:dyDescent="0.4">
      <c r="A366" s="55">
        <v>365</v>
      </c>
      <c r="B366" s="55" t="s">
        <v>264</v>
      </c>
      <c r="C366" s="55" t="s">
        <v>265</v>
      </c>
      <c r="D366" s="55">
        <v>2018</v>
      </c>
      <c r="E366" s="55">
        <v>2021</v>
      </c>
      <c r="F366" s="55">
        <v>1</v>
      </c>
      <c r="G366" s="55" t="str">
        <f>CONCATENATE(B366," (",D366," - ",E366,")")</f>
        <v>MHIST (2018 - 2021)</v>
      </c>
      <c r="H366" s="55">
        <v>0</v>
      </c>
      <c r="I366" s="55">
        <v>72</v>
      </c>
      <c r="J366" s="55">
        <v>96</v>
      </c>
      <c r="K366" s="55" t="s">
        <v>266</v>
      </c>
      <c r="M366" s="55">
        <v>12</v>
      </c>
      <c r="N366" s="55">
        <v>12</v>
      </c>
      <c r="O366" s="55">
        <f>LEN(K366)</f>
        <v>21</v>
      </c>
    </row>
    <row r="367" spans="1:15" x14ac:dyDescent="0.4">
      <c r="A367" s="55">
        <v>366</v>
      </c>
      <c r="B367" s="55" t="s">
        <v>264</v>
      </c>
      <c r="C367" s="55" t="s">
        <v>265</v>
      </c>
      <c r="D367" s="55">
        <v>2018</v>
      </c>
      <c r="E367" s="55">
        <v>2021</v>
      </c>
      <c r="F367" s="55">
        <v>2</v>
      </c>
      <c r="G367" s="55" t="str">
        <f>CONCATENATE(B367," (",D367," - ",E367,")")</f>
        <v>MHIST (2018 - 2021)</v>
      </c>
      <c r="H367" s="55">
        <v>0</v>
      </c>
      <c r="I367" s="55">
        <v>72</v>
      </c>
      <c r="J367" s="55">
        <v>96</v>
      </c>
      <c r="K367" s="55" t="s">
        <v>26</v>
      </c>
      <c r="M367" s="55">
        <v>24</v>
      </c>
      <c r="N367" s="55">
        <v>24</v>
      </c>
      <c r="O367" s="55">
        <f>LEN(K367)</f>
        <v>17</v>
      </c>
    </row>
    <row r="368" spans="1:15" x14ac:dyDescent="0.4">
      <c r="A368" s="55">
        <v>367</v>
      </c>
      <c r="B368" s="55" t="s">
        <v>264</v>
      </c>
      <c r="C368" s="55" t="s">
        <v>265</v>
      </c>
      <c r="D368" s="55">
        <v>2018</v>
      </c>
      <c r="E368" s="55">
        <v>2021</v>
      </c>
      <c r="F368" s="55">
        <v>3</v>
      </c>
      <c r="G368" s="55" t="str">
        <f>CONCATENATE(B368," (",D368," - ",E368,")")</f>
        <v>MHIST (2018 - 2021)</v>
      </c>
      <c r="H368" s="55">
        <v>0</v>
      </c>
      <c r="I368" s="55">
        <v>72</v>
      </c>
      <c r="J368" s="55">
        <v>96</v>
      </c>
      <c r="K368" s="55" t="s">
        <v>209</v>
      </c>
      <c r="M368" s="55">
        <v>24</v>
      </c>
      <c r="N368" s="55">
        <v>24</v>
      </c>
      <c r="O368" s="55">
        <f>LEN(K368)</f>
        <v>17</v>
      </c>
    </row>
    <row r="369" spans="1:15" x14ac:dyDescent="0.4">
      <c r="A369" s="55">
        <v>368</v>
      </c>
      <c r="B369" s="55" t="s">
        <v>264</v>
      </c>
      <c r="C369" s="55" t="s">
        <v>265</v>
      </c>
      <c r="D369" s="55">
        <v>2018</v>
      </c>
      <c r="E369" s="55">
        <v>2021</v>
      </c>
      <c r="F369" s="55">
        <v>4</v>
      </c>
      <c r="G369" s="55" t="str">
        <f>CONCATENATE(B369," (",D369," - ",E369,")")</f>
        <v>MHIST (2018 - 2021)</v>
      </c>
      <c r="H369" s="55">
        <v>0</v>
      </c>
      <c r="I369" s="55">
        <v>72</v>
      </c>
      <c r="J369" s="55">
        <v>96</v>
      </c>
      <c r="K369" s="55" t="s">
        <v>229</v>
      </c>
      <c r="M369" s="55">
        <v>12</v>
      </c>
      <c r="N369" s="55">
        <v>12</v>
      </c>
      <c r="O369" s="55">
        <f>LEN(K369)</f>
        <v>22</v>
      </c>
    </row>
    <row r="370" spans="1:15" x14ac:dyDescent="0.4">
      <c r="A370" s="55">
        <v>369</v>
      </c>
      <c r="B370" s="2" t="s">
        <v>264</v>
      </c>
      <c r="C370" s="2" t="s">
        <v>265</v>
      </c>
      <c r="D370" s="2">
        <v>2018</v>
      </c>
      <c r="E370" s="2">
        <v>2021</v>
      </c>
      <c r="F370" s="2" t="s">
        <v>52</v>
      </c>
      <c r="G370" s="2" t="str">
        <f>CONCATENATE(B370," (",D370," - ",E370,")")</f>
        <v>MHIST (2018 - 2021)</v>
      </c>
      <c r="H370" s="2">
        <v>0</v>
      </c>
      <c r="I370" s="2">
        <v>72</v>
      </c>
      <c r="J370" s="2">
        <v>96</v>
      </c>
      <c r="K370" s="2" t="s">
        <v>25</v>
      </c>
      <c r="L370" s="2"/>
      <c r="M370" s="2">
        <v>24</v>
      </c>
      <c r="N370" s="2">
        <v>24</v>
      </c>
      <c r="O370" s="2">
        <f>LEN(K370)</f>
        <v>9</v>
      </c>
    </row>
    <row r="371" spans="1:15" x14ac:dyDescent="0.4">
      <c r="A371" s="55">
        <v>370</v>
      </c>
      <c r="B371" s="55" t="s">
        <v>269</v>
      </c>
      <c r="C371" s="55" t="s">
        <v>265</v>
      </c>
      <c r="D371" s="55">
        <v>2022</v>
      </c>
      <c r="E371" s="55">
        <v>2025</v>
      </c>
      <c r="F371" s="55">
        <v>1</v>
      </c>
      <c r="G371" s="55" t="str">
        <f>CONCATENATE(B371," (",D371," - ",E371,")")</f>
        <v>MHIT (2022 - 2025)</v>
      </c>
      <c r="H371" s="55">
        <v>0</v>
      </c>
      <c r="I371" s="55">
        <v>48</v>
      </c>
      <c r="J371" s="55">
        <v>48</v>
      </c>
      <c r="K371" s="55" t="s">
        <v>270</v>
      </c>
      <c r="M371" s="55">
        <v>6</v>
      </c>
      <c r="N371" s="55">
        <v>6</v>
      </c>
      <c r="O371" s="55">
        <f>LEN(K371)</f>
        <v>21</v>
      </c>
    </row>
    <row r="372" spans="1:15" x14ac:dyDescent="0.4">
      <c r="A372" s="55">
        <v>371</v>
      </c>
      <c r="B372" s="55" t="s">
        <v>269</v>
      </c>
      <c r="C372" s="55" t="s">
        <v>265</v>
      </c>
      <c r="D372" s="55">
        <v>2022</v>
      </c>
      <c r="E372" s="55">
        <v>2025</v>
      </c>
      <c r="F372" s="55">
        <v>2</v>
      </c>
      <c r="G372" s="55" t="str">
        <f>CONCATENATE(B372," (",D372," - ",E372,")")</f>
        <v>MHIT (2022 - 2025)</v>
      </c>
      <c r="H372" s="55">
        <v>0</v>
      </c>
      <c r="I372" s="55">
        <v>48</v>
      </c>
      <c r="J372" s="55">
        <v>48</v>
      </c>
      <c r="K372" s="55" t="s">
        <v>271</v>
      </c>
      <c r="M372" s="55">
        <v>6</v>
      </c>
      <c r="N372" s="55">
        <v>6</v>
      </c>
      <c r="O372" s="55">
        <f>LEN(K372)</f>
        <v>21</v>
      </c>
    </row>
    <row r="373" spans="1:15" x14ac:dyDescent="0.4">
      <c r="A373" s="55">
        <v>372</v>
      </c>
      <c r="B373" s="55" t="s">
        <v>269</v>
      </c>
      <c r="C373" s="55" t="s">
        <v>265</v>
      </c>
      <c r="D373" s="55">
        <v>2022</v>
      </c>
      <c r="E373" s="55">
        <v>2025</v>
      </c>
      <c r="F373" s="55">
        <v>3</v>
      </c>
      <c r="G373" s="55" t="str">
        <f>CONCATENATE(B373," (",D373," - ",E373,")")</f>
        <v>MHIT (2022 - 2025)</v>
      </c>
      <c r="H373" s="55">
        <v>0</v>
      </c>
      <c r="I373" s="55">
        <v>48</v>
      </c>
      <c r="J373" s="55">
        <v>48</v>
      </c>
      <c r="K373" s="55" t="s">
        <v>272</v>
      </c>
      <c r="M373" s="55">
        <v>24</v>
      </c>
      <c r="N373" s="55">
        <v>36</v>
      </c>
      <c r="O373" s="55">
        <f>LEN(K373)</f>
        <v>12</v>
      </c>
    </row>
    <row r="374" spans="1:15" x14ac:dyDescent="0.4">
      <c r="A374" s="55">
        <v>373</v>
      </c>
      <c r="B374" s="55" t="s">
        <v>269</v>
      </c>
      <c r="C374" s="55" t="s">
        <v>265</v>
      </c>
      <c r="D374" s="55">
        <v>2022</v>
      </c>
      <c r="E374" s="55">
        <v>2025</v>
      </c>
      <c r="F374" s="55">
        <v>4</v>
      </c>
      <c r="G374" s="55" t="str">
        <f>CONCATENATE(B374," (",D374," - ",E374,")")</f>
        <v>MHIT (2022 - 2025)</v>
      </c>
      <c r="H374" s="55">
        <v>0</v>
      </c>
      <c r="I374" s="55">
        <v>48</v>
      </c>
      <c r="J374" s="55">
        <v>48</v>
      </c>
      <c r="K374" s="55" t="s">
        <v>209</v>
      </c>
      <c r="M374" s="55">
        <v>0</v>
      </c>
      <c r="N374" s="55">
        <v>12</v>
      </c>
      <c r="O374" s="55">
        <f>LEN(K374)</f>
        <v>17</v>
      </c>
    </row>
    <row r="375" spans="1:15" x14ac:dyDescent="0.4">
      <c r="A375" s="55">
        <v>374</v>
      </c>
      <c r="B375" s="55" t="s">
        <v>267</v>
      </c>
      <c r="C375" s="55" t="s">
        <v>268</v>
      </c>
      <c r="D375" s="55">
        <v>2018</v>
      </c>
      <c r="E375" s="55">
        <v>2021</v>
      </c>
      <c r="F375" s="55">
        <v>1</v>
      </c>
      <c r="G375" s="55" t="str">
        <f>CONCATENATE(B375," (",D375," - ",E375,")")</f>
        <v>VHIST (2018 - 2021)</v>
      </c>
      <c r="H375" s="55">
        <v>0</v>
      </c>
      <c r="I375" s="55">
        <v>96</v>
      </c>
      <c r="J375" s="55">
        <v>96</v>
      </c>
      <c r="K375" s="55" t="s">
        <v>266</v>
      </c>
      <c r="M375" s="55">
        <v>12</v>
      </c>
      <c r="N375" s="55">
        <v>12</v>
      </c>
      <c r="O375" s="55">
        <f>LEN(K375)</f>
        <v>21</v>
      </c>
    </row>
    <row r="376" spans="1:15" x14ac:dyDescent="0.4">
      <c r="A376" s="55">
        <v>375</v>
      </c>
      <c r="B376" s="55" t="s">
        <v>267</v>
      </c>
      <c r="C376" s="55" t="s">
        <v>268</v>
      </c>
      <c r="D376" s="55">
        <v>2018</v>
      </c>
      <c r="E376" s="55">
        <v>2021</v>
      </c>
      <c r="F376" s="55">
        <v>2</v>
      </c>
      <c r="G376" s="55" t="str">
        <f>CONCATENATE(B376," (",D376," - ",E376,")")</f>
        <v>VHIST (2018 - 2021)</v>
      </c>
      <c r="H376" s="55">
        <v>0</v>
      </c>
      <c r="I376" s="55">
        <v>96</v>
      </c>
      <c r="J376" s="55">
        <v>96</v>
      </c>
      <c r="K376" s="55" t="s">
        <v>26</v>
      </c>
      <c r="M376" s="55">
        <v>24</v>
      </c>
      <c r="N376" s="55">
        <v>24</v>
      </c>
      <c r="O376" s="55">
        <f>LEN(K376)</f>
        <v>17</v>
      </c>
    </row>
    <row r="377" spans="1:15" x14ac:dyDescent="0.4">
      <c r="A377" s="55">
        <v>376</v>
      </c>
      <c r="B377" s="55" t="s">
        <v>267</v>
      </c>
      <c r="C377" s="55" t="s">
        <v>268</v>
      </c>
      <c r="D377" s="55">
        <v>2018</v>
      </c>
      <c r="E377" s="55">
        <v>2021</v>
      </c>
      <c r="F377" s="55">
        <v>3</v>
      </c>
      <c r="G377" s="55" t="str">
        <f>CONCATENATE(B377," (",D377," - ",E377,")")</f>
        <v>VHIST (2018 - 2021)</v>
      </c>
      <c r="H377" s="55">
        <v>0</v>
      </c>
      <c r="I377" s="55">
        <v>96</v>
      </c>
      <c r="J377" s="55">
        <v>96</v>
      </c>
      <c r="K377" s="55" t="s">
        <v>209</v>
      </c>
      <c r="M377" s="55">
        <v>24</v>
      </c>
      <c r="N377" s="55">
        <v>24</v>
      </c>
      <c r="O377" s="55">
        <f>LEN(K377)</f>
        <v>17</v>
      </c>
    </row>
    <row r="378" spans="1:15" x14ac:dyDescent="0.4">
      <c r="A378" s="55">
        <v>377</v>
      </c>
      <c r="B378" s="55" t="s">
        <v>267</v>
      </c>
      <c r="C378" s="55" t="s">
        <v>268</v>
      </c>
      <c r="D378" s="55">
        <v>2018</v>
      </c>
      <c r="E378" s="55">
        <v>2021</v>
      </c>
      <c r="F378" s="55">
        <v>4</v>
      </c>
      <c r="G378" s="55" t="str">
        <f>CONCATENATE(B378," (",D378," - ",E378,")")</f>
        <v>VHIST (2018 - 2021)</v>
      </c>
      <c r="H378" s="55">
        <v>0</v>
      </c>
      <c r="I378" s="55">
        <v>96</v>
      </c>
      <c r="J378" s="55">
        <v>96</v>
      </c>
      <c r="K378" s="55" t="s">
        <v>229</v>
      </c>
      <c r="M378" s="55">
        <v>12</v>
      </c>
      <c r="N378" s="55">
        <v>12</v>
      </c>
      <c r="O378" s="55">
        <f>LEN(K378)</f>
        <v>22</v>
      </c>
    </row>
    <row r="379" spans="1:15" x14ac:dyDescent="0.4">
      <c r="A379" s="55">
        <v>378</v>
      </c>
      <c r="B379" s="55" t="s">
        <v>267</v>
      </c>
      <c r="C379" s="55" t="s">
        <v>268</v>
      </c>
      <c r="D379" s="55">
        <v>2018</v>
      </c>
      <c r="E379" s="55">
        <v>2021</v>
      </c>
      <c r="F379" s="55">
        <v>5</v>
      </c>
      <c r="G379" s="55" t="str">
        <f>CONCATENATE(B379," (",D379," - ",E379,")")</f>
        <v>VHIST (2018 - 2021)</v>
      </c>
      <c r="H379" s="55">
        <v>0</v>
      </c>
      <c r="I379" s="55">
        <v>96</v>
      </c>
      <c r="J379" s="55">
        <v>96</v>
      </c>
      <c r="K379" s="55" t="s">
        <v>128</v>
      </c>
      <c r="M379" s="55">
        <v>24</v>
      </c>
      <c r="N379" s="55">
        <v>24</v>
      </c>
      <c r="O379" s="55">
        <f>LEN(K379)</f>
        <v>6</v>
      </c>
    </row>
    <row r="380" spans="1:15" x14ac:dyDescent="0.4">
      <c r="A380" s="55">
        <v>379</v>
      </c>
      <c r="B380" s="55" t="s">
        <v>273</v>
      </c>
      <c r="C380" s="55" t="s">
        <v>268</v>
      </c>
      <c r="D380" s="55">
        <v>2022</v>
      </c>
      <c r="E380" s="55">
        <v>2025</v>
      </c>
      <c r="F380" s="55">
        <v>1</v>
      </c>
      <c r="G380" s="55" t="str">
        <f>CONCATENATE(B380," (",D380," - ",E380,")")</f>
        <v>VHIT (2022 - 2025)</v>
      </c>
      <c r="H380" s="55">
        <v>0</v>
      </c>
      <c r="I380" s="55">
        <v>72</v>
      </c>
      <c r="J380" s="55">
        <v>72</v>
      </c>
      <c r="K380" s="55" t="s">
        <v>270</v>
      </c>
      <c r="M380" s="55">
        <v>6</v>
      </c>
      <c r="N380" s="55">
        <v>6</v>
      </c>
      <c r="O380" s="55">
        <f>LEN(K380)</f>
        <v>21</v>
      </c>
    </row>
    <row r="381" spans="1:15" x14ac:dyDescent="0.4">
      <c r="A381" s="55">
        <v>380</v>
      </c>
      <c r="B381" s="55" t="s">
        <v>273</v>
      </c>
      <c r="C381" s="55" t="s">
        <v>268</v>
      </c>
      <c r="D381" s="55">
        <v>2022</v>
      </c>
      <c r="E381" s="55">
        <v>2025</v>
      </c>
      <c r="F381" s="55">
        <v>2</v>
      </c>
      <c r="G381" s="55" t="str">
        <f>CONCATENATE(B381," (",D381," - ",E381,")")</f>
        <v>VHIT (2022 - 2025)</v>
      </c>
      <c r="H381" s="55">
        <v>0</v>
      </c>
      <c r="I381" s="55">
        <v>72</v>
      </c>
      <c r="J381" s="55">
        <v>72</v>
      </c>
      <c r="K381" s="55" t="s">
        <v>271</v>
      </c>
      <c r="M381" s="55">
        <v>6</v>
      </c>
      <c r="N381" s="55">
        <v>6</v>
      </c>
      <c r="O381" s="55">
        <f>LEN(K381)</f>
        <v>21</v>
      </c>
    </row>
    <row r="382" spans="1:15" x14ac:dyDescent="0.4">
      <c r="A382" s="55">
        <v>381</v>
      </c>
      <c r="B382" s="55" t="s">
        <v>273</v>
      </c>
      <c r="C382" s="55" t="s">
        <v>268</v>
      </c>
      <c r="D382" s="55">
        <v>2022</v>
      </c>
      <c r="E382" s="55">
        <v>2025</v>
      </c>
      <c r="F382" s="55">
        <v>3</v>
      </c>
      <c r="G382" s="55" t="str">
        <f>CONCATENATE(B382," (",D382," - ",E382,")")</f>
        <v>VHIT (2022 - 2025)</v>
      </c>
      <c r="H382" s="55">
        <v>0</v>
      </c>
      <c r="I382" s="55">
        <v>72</v>
      </c>
      <c r="J382" s="55">
        <v>72</v>
      </c>
      <c r="K382" s="55" t="s">
        <v>272</v>
      </c>
      <c r="M382" s="55">
        <v>24</v>
      </c>
      <c r="N382" s="55">
        <v>36</v>
      </c>
      <c r="O382" s="55">
        <f>LEN(K382)</f>
        <v>12</v>
      </c>
    </row>
    <row r="383" spans="1:15" x14ac:dyDescent="0.4">
      <c r="A383" s="55">
        <v>382</v>
      </c>
      <c r="B383" s="55" t="s">
        <v>273</v>
      </c>
      <c r="C383" s="55" t="s">
        <v>268</v>
      </c>
      <c r="D383" s="55">
        <v>2022</v>
      </c>
      <c r="E383" s="55">
        <v>2025</v>
      </c>
      <c r="F383" s="55">
        <v>4</v>
      </c>
      <c r="G383" s="55" t="str">
        <f>CONCATENATE(B383," (",D383," - ",E383,")")</f>
        <v>VHIT (2022 - 2025)</v>
      </c>
      <c r="H383" s="55">
        <v>0</v>
      </c>
      <c r="I383" s="55">
        <v>72</v>
      </c>
      <c r="J383" s="55">
        <v>72</v>
      </c>
      <c r="K383" s="55" t="s">
        <v>209</v>
      </c>
      <c r="M383" s="55">
        <v>0</v>
      </c>
      <c r="N383" s="55">
        <v>12</v>
      </c>
      <c r="O383" s="55">
        <f>LEN(K383)</f>
        <v>17</v>
      </c>
    </row>
    <row r="384" spans="1:15" x14ac:dyDescent="0.4">
      <c r="A384" s="55">
        <v>383</v>
      </c>
      <c r="B384" s="55" t="s">
        <v>273</v>
      </c>
      <c r="C384" s="55" t="s">
        <v>268</v>
      </c>
      <c r="D384" s="55">
        <v>2022</v>
      </c>
      <c r="E384" s="55">
        <v>2025</v>
      </c>
      <c r="F384" s="55">
        <v>5</v>
      </c>
      <c r="G384" s="55" t="str">
        <f>CONCATENATE(B384," (",D384," - ",E384,")")</f>
        <v>VHIT (2022 - 2025)</v>
      </c>
      <c r="H384" s="55">
        <v>0</v>
      </c>
      <c r="I384" s="55">
        <v>72</v>
      </c>
      <c r="J384" s="55">
        <v>72</v>
      </c>
      <c r="K384" s="55" t="s">
        <v>128</v>
      </c>
      <c r="M384" s="55">
        <v>24</v>
      </c>
      <c r="N384" s="55">
        <v>24</v>
      </c>
      <c r="O384" s="55">
        <f>LEN(K384)</f>
        <v>6</v>
      </c>
    </row>
    <row r="385" spans="1:15" x14ac:dyDescent="0.4">
      <c r="A385" s="55">
        <v>384</v>
      </c>
      <c r="B385" s="55" t="s">
        <v>274</v>
      </c>
      <c r="C385" s="55" t="s">
        <v>275</v>
      </c>
      <c r="D385" s="55">
        <v>2018</v>
      </c>
      <c r="E385" s="55">
        <v>2018</v>
      </c>
      <c r="F385" s="55">
        <v>1</v>
      </c>
      <c r="G385" s="55" t="str">
        <f>CONCATENATE(B385," (",D385," - ",E385,")")</f>
        <v>MMECA (2018 - 2018)</v>
      </c>
      <c r="H385" s="55">
        <v>0</v>
      </c>
      <c r="I385" s="55">
        <v>72</v>
      </c>
      <c r="J385" s="55">
        <v>96</v>
      </c>
      <c r="K385" s="55" t="s">
        <v>26</v>
      </c>
      <c r="M385" s="55">
        <v>24</v>
      </c>
      <c r="N385" s="55">
        <v>24</v>
      </c>
      <c r="O385" s="55">
        <f>LEN(K385)</f>
        <v>17</v>
      </c>
    </row>
    <row r="386" spans="1:15" x14ac:dyDescent="0.4">
      <c r="A386" s="55">
        <v>385</v>
      </c>
      <c r="B386" s="55" t="s">
        <v>274</v>
      </c>
      <c r="C386" s="55" t="s">
        <v>275</v>
      </c>
      <c r="D386" s="55">
        <v>2018</v>
      </c>
      <c r="E386" s="55">
        <v>2018</v>
      </c>
      <c r="F386" s="55">
        <v>2</v>
      </c>
      <c r="G386" s="55" t="str">
        <f>CONCATENATE(B386," (",D386," - ",E386,")")</f>
        <v>MMECA (2018 - 2018)</v>
      </c>
      <c r="H386" s="55">
        <v>0</v>
      </c>
      <c r="I386" s="55">
        <v>72</v>
      </c>
      <c r="J386" s="55">
        <v>96</v>
      </c>
      <c r="K386" s="55" t="s">
        <v>209</v>
      </c>
      <c r="M386" s="55">
        <v>24</v>
      </c>
      <c r="N386" s="55">
        <v>24</v>
      </c>
      <c r="O386" s="55">
        <f>LEN(K386)</f>
        <v>17</v>
      </c>
    </row>
    <row r="387" spans="1:15" x14ac:dyDescent="0.4">
      <c r="A387" s="55">
        <v>386</v>
      </c>
      <c r="B387" s="55" t="s">
        <v>274</v>
      </c>
      <c r="C387" s="55" t="s">
        <v>275</v>
      </c>
      <c r="D387" s="55">
        <v>2018</v>
      </c>
      <c r="E387" s="55">
        <v>2018</v>
      </c>
      <c r="F387" s="55">
        <v>3</v>
      </c>
      <c r="G387" s="55" t="str">
        <f>CONCATENATE(B387," (",D387," - ",E387,")")</f>
        <v>MMECA (2018 - 2018)</v>
      </c>
      <c r="H387" s="55">
        <v>0</v>
      </c>
      <c r="I387" s="55">
        <v>72</v>
      </c>
      <c r="J387" s="55">
        <v>96</v>
      </c>
      <c r="K387" s="55" t="s">
        <v>229</v>
      </c>
      <c r="M387" s="55">
        <v>12</v>
      </c>
      <c r="N387" s="55">
        <v>12</v>
      </c>
      <c r="O387" s="55">
        <f>LEN(K387)</f>
        <v>22</v>
      </c>
    </row>
    <row r="388" spans="1:15" x14ac:dyDescent="0.4">
      <c r="A388" s="55">
        <v>387</v>
      </c>
      <c r="B388" s="55" t="s">
        <v>274</v>
      </c>
      <c r="C388" s="55" t="s">
        <v>275</v>
      </c>
      <c r="D388" s="55">
        <v>2018</v>
      </c>
      <c r="E388" s="55">
        <v>2018</v>
      </c>
      <c r="F388" s="55">
        <v>4</v>
      </c>
      <c r="G388" s="55" t="str">
        <f>CONCATENATE(B388," (",D388," - ",E388,")")</f>
        <v>MMECA (2018 - 2018)</v>
      </c>
      <c r="H388" s="55">
        <v>0</v>
      </c>
      <c r="I388" s="55">
        <v>72</v>
      </c>
      <c r="J388" s="55">
        <v>96</v>
      </c>
      <c r="K388" s="55" t="s">
        <v>210</v>
      </c>
      <c r="M388" s="55">
        <v>12</v>
      </c>
      <c r="N388" s="55">
        <v>12</v>
      </c>
      <c r="O388" s="55">
        <f>LEN(K388)</f>
        <v>21</v>
      </c>
    </row>
    <row r="389" spans="1:15" x14ac:dyDescent="0.4">
      <c r="A389" s="55">
        <v>388</v>
      </c>
      <c r="B389" s="2" t="s">
        <v>274</v>
      </c>
      <c r="C389" s="2" t="s">
        <v>275</v>
      </c>
      <c r="D389" s="2">
        <v>2018</v>
      </c>
      <c r="E389" s="2">
        <v>2018</v>
      </c>
      <c r="F389" s="2" t="s">
        <v>52</v>
      </c>
      <c r="G389" s="2" t="str">
        <f>CONCATENATE(B389," (",D389," - ",E389,")")</f>
        <v>MMECA (2018 - 2018)</v>
      </c>
      <c r="H389" s="2">
        <v>0</v>
      </c>
      <c r="I389" s="2">
        <v>72</v>
      </c>
      <c r="J389" s="2">
        <v>96</v>
      </c>
      <c r="K389" s="2" t="s">
        <v>25</v>
      </c>
      <c r="L389" s="2"/>
      <c r="M389" s="2">
        <v>24</v>
      </c>
      <c r="N389" s="2">
        <v>24</v>
      </c>
      <c r="O389" s="2">
        <f>LEN(K389)</f>
        <v>9</v>
      </c>
    </row>
    <row r="390" spans="1:15" x14ac:dyDescent="0.4">
      <c r="A390" s="55">
        <v>389</v>
      </c>
      <c r="B390" s="4" t="s">
        <v>274</v>
      </c>
      <c r="C390" s="4" t="s">
        <v>275</v>
      </c>
      <c r="D390" s="4">
        <v>2018</v>
      </c>
      <c r="E390" s="4">
        <v>2018</v>
      </c>
      <c r="F390" s="4" t="s">
        <v>43</v>
      </c>
      <c r="G390" s="4" t="str">
        <f>CONCATENATE(B390," (",D390," - ",E390,")")</f>
        <v>MMECA (2018 - 2018)</v>
      </c>
      <c r="H390" s="4">
        <v>0</v>
      </c>
      <c r="I390" s="4">
        <v>72</v>
      </c>
      <c r="J390" s="4">
        <v>96</v>
      </c>
      <c r="K390" s="4" t="s">
        <v>103</v>
      </c>
      <c r="L390" s="4" t="s">
        <v>35</v>
      </c>
      <c r="M390" s="4" t="s">
        <v>38</v>
      </c>
      <c r="N390" s="4" t="s">
        <v>38</v>
      </c>
      <c r="O390" s="4">
        <f>LEN(K390)</f>
        <v>46</v>
      </c>
    </row>
    <row r="391" spans="1:15" x14ac:dyDescent="0.4">
      <c r="A391" s="55">
        <v>390</v>
      </c>
      <c r="B391" s="55" t="s">
        <v>274</v>
      </c>
      <c r="C391" s="55" t="s">
        <v>275</v>
      </c>
      <c r="D391" s="55">
        <v>2019</v>
      </c>
      <c r="E391" s="55">
        <v>2020</v>
      </c>
      <c r="F391" s="55">
        <v>1</v>
      </c>
      <c r="G391" s="55" t="str">
        <f>CONCATENATE(B391," (",D391," - ",E391,")")</f>
        <v>MMECA (2019 - 2020)</v>
      </c>
      <c r="H391" s="55">
        <v>0</v>
      </c>
      <c r="I391" s="55">
        <v>72</v>
      </c>
      <c r="J391" s="55">
        <v>96</v>
      </c>
      <c r="K391" s="55" t="s">
        <v>26</v>
      </c>
      <c r="M391" s="55">
        <v>0</v>
      </c>
      <c r="N391" s="55">
        <v>24</v>
      </c>
      <c r="O391" s="55">
        <f>LEN(K391)</f>
        <v>17</v>
      </c>
    </row>
    <row r="392" spans="1:15" x14ac:dyDescent="0.4">
      <c r="A392" s="55">
        <v>391</v>
      </c>
      <c r="B392" s="55" t="s">
        <v>274</v>
      </c>
      <c r="C392" s="55" t="s">
        <v>275</v>
      </c>
      <c r="D392" s="55">
        <v>2019</v>
      </c>
      <c r="E392" s="55">
        <v>2020</v>
      </c>
      <c r="F392" s="55">
        <v>2</v>
      </c>
      <c r="G392" s="55" t="str">
        <f>CONCATENATE(B392," (",D392," - ",E392,")")</f>
        <v>MMECA (2019 - 2020)</v>
      </c>
      <c r="H392" s="55">
        <v>0</v>
      </c>
      <c r="I392" s="55">
        <v>72</v>
      </c>
      <c r="J392" s="55">
        <v>96</v>
      </c>
      <c r="K392" s="55" t="s">
        <v>209</v>
      </c>
      <c r="M392" s="55">
        <v>24</v>
      </c>
      <c r="N392" s="55">
        <v>48</v>
      </c>
      <c r="O392" s="55">
        <f>LEN(K392)</f>
        <v>17</v>
      </c>
    </row>
    <row r="393" spans="1:15" x14ac:dyDescent="0.4">
      <c r="A393" s="55">
        <v>392</v>
      </c>
      <c r="B393" s="55" t="s">
        <v>274</v>
      </c>
      <c r="C393" s="55" t="s">
        <v>275</v>
      </c>
      <c r="D393" s="55">
        <v>2019</v>
      </c>
      <c r="E393" s="55">
        <v>2020</v>
      </c>
      <c r="F393" s="55">
        <v>3</v>
      </c>
      <c r="G393" s="55" t="str">
        <f>CONCATENATE(B393," (",D393," - ",E393,")")</f>
        <v>MMECA (2019 - 2020)</v>
      </c>
      <c r="H393" s="55">
        <v>0</v>
      </c>
      <c r="I393" s="55">
        <v>72</v>
      </c>
      <c r="J393" s="55">
        <v>96</v>
      </c>
      <c r="K393" s="55" t="s">
        <v>229</v>
      </c>
      <c r="M393" s="55">
        <v>12</v>
      </c>
      <c r="N393" s="55">
        <v>12</v>
      </c>
      <c r="O393" s="55">
        <f>LEN(K393)</f>
        <v>22</v>
      </c>
    </row>
    <row r="394" spans="1:15" x14ac:dyDescent="0.4">
      <c r="A394" s="55">
        <v>393</v>
      </c>
      <c r="B394" s="55" t="s">
        <v>274</v>
      </c>
      <c r="C394" s="55" t="s">
        <v>275</v>
      </c>
      <c r="D394" s="55">
        <v>2019</v>
      </c>
      <c r="E394" s="55">
        <v>2020</v>
      </c>
      <c r="F394" s="55">
        <v>4</v>
      </c>
      <c r="G394" s="55" t="str">
        <f>CONCATENATE(B394," (",D394," - ",E394,")")</f>
        <v>MMECA (2019 - 2020)</v>
      </c>
      <c r="H394" s="55">
        <v>0</v>
      </c>
      <c r="I394" s="55">
        <v>72</v>
      </c>
      <c r="J394" s="55">
        <v>96</v>
      </c>
      <c r="K394" s="55" t="s">
        <v>210</v>
      </c>
      <c r="M394" s="55">
        <v>12</v>
      </c>
      <c r="N394" s="55">
        <v>12</v>
      </c>
      <c r="O394" s="55">
        <f>LEN(K394)</f>
        <v>21</v>
      </c>
    </row>
    <row r="395" spans="1:15" x14ac:dyDescent="0.4">
      <c r="A395" s="55">
        <v>394</v>
      </c>
      <c r="B395" s="2" t="s">
        <v>274</v>
      </c>
      <c r="C395" s="2" t="s">
        <v>275</v>
      </c>
      <c r="D395" s="2">
        <v>2019</v>
      </c>
      <c r="E395" s="2">
        <v>2020</v>
      </c>
      <c r="F395" s="2" t="s">
        <v>52</v>
      </c>
      <c r="G395" s="2" t="str">
        <f>CONCATENATE(B395," (",D395," - ",E395,")")</f>
        <v>MMECA (2019 - 2020)</v>
      </c>
      <c r="H395" s="2">
        <v>0</v>
      </c>
      <c r="I395" s="2">
        <v>72</v>
      </c>
      <c r="J395" s="2">
        <v>96</v>
      </c>
      <c r="K395" s="2" t="s">
        <v>25</v>
      </c>
      <c r="L395" s="2"/>
      <c r="M395" s="2">
        <v>24</v>
      </c>
      <c r="N395" s="2">
        <v>24</v>
      </c>
      <c r="O395" s="2">
        <f>LEN(K395)</f>
        <v>9</v>
      </c>
    </row>
    <row r="396" spans="1:15" x14ac:dyDescent="0.4">
      <c r="A396" s="55">
        <v>395</v>
      </c>
      <c r="B396" s="4" t="s">
        <v>274</v>
      </c>
      <c r="C396" s="4" t="s">
        <v>275</v>
      </c>
      <c r="D396" s="4">
        <v>2019</v>
      </c>
      <c r="E396" s="4">
        <v>2020</v>
      </c>
      <c r="F396" s="4" t="s">
        <v>43</v>
      </c>
      <c r="G396" s="4" t="str">
        <f>CONCATENATE(B396," (",D396," - ",E396,")")</f>
        <v>MMECA (2019 - 2020)</v>
      </c>
      <c r="H396" s="4">
        <v>0</v>
      </c>
      <c r="I396" s="4">
        <v>72</v>
      </c>
      <c r="J396" s="4">
        <v>96</v>
      </c>
      <c r="K396" s="4" t="s">
        <v>103</v>
      </c>
      <c r="L396" s="4" t="s">
        <v>35</v>
      </c>
      <c r="M396" s="4" t="s">
        <v>38</v>
      </c>
      <c r="N396" s="4" t="s">
        <v>38</v>
      </c>
      <c r="O396" s="4">
        <f>LEN(K396)</f>
        <v>46</v>
      </c>
    </row>
    <row r="397" spans="1:15" x14ac:dyDescent="0.4">
      <c r="A397" s="55">
        <v>396</v>
      </c>
      <c r="B397" s="55" t="s">
        <v>274</v>
      </c>
      <c r="C397" s="55" t="s">
        <v>275</v>
      </c>
      <c r="D397" s="55">
        <v>2021</v>
      </c>
      <c r="E397" s="55">
        <v>2021</v>
      </c>
      <c r="F397" s="55">
        <v>1</v>
      </c>
      <c r="G397" s="55" t="str">
        <f>CONCATENATE(B397," (",D397," - ",E397,")")</f>
        <v>MMECA (2021 - 2021)</v>
      </c>
      <c r="H397" s="55">
        <v>0</v>
      </c>
      <c r="I397" s="55">
        <v>72</v>
      </c>
      <c r="J397" s="55">
        <v>96</v>
      </c>
      <c r="K397" s="55" t="s">
        <v>278</v>
      </c>
      <c r="M397" s="55">
        <v>12</v>
      </c>
      <c r="N397" s="55">
        <v>12</v>
      </c>
      <c r="O397" s="55">
        <f>LEN(K397)</f>
        <v>21</v>
      </c>
    </row>
    <row r="398" spans="1:15" x14ac:dyDescent="0.4">
      <c r="A398" s="55">
        <v>397</v>
      </c>
      <c r="B398" s="55" t="s">
        <v>274</v>
      </c>
      <c r="C398" s="55" t="s">
        <v>275</v>
      </c>
      <c r="D398" s="55">
        <v>2021</v>
      </c>
      <c r="E398" s="55">
        <v>2021</v>
      </c>
      <c r="F398" s="55">
        <v>2</v>
      </c>
      <c r="G398" s="55" t="str">
        <f>CONCATENATE(B398," (",D398," - ",E398,")")</f>
        <v>MMECA (2021 - 2021)</v>
      </c>
      <c r="H398" s="55">
        <v>0</v>
      </c>
      <c r="I398" s="55">
        <v>72</v>
      </c>
      <c r="J398" s="55">
        <v>96</v>
      </c>
      <c r="K398" s="55" t="s">
        <v>26</v>
      </c>
      <c r="M398" s="55">
        <v>6</v>
      </c>
      <c r="N398" s="55">
        <v>24</v>
      </c>
      <c r="O398" s="55">
        <f>LEN(K398)</f>
        <v>17</v>
      </c>
    </row>
    <row r="399" spans="1:15" x14ac:dyDescent="0.4">
      <c r="A399" s="55">
        <v>398</v>
      </c>
      <c r="B399" s="55" t="s">
        <v>274</v>
      </c>
      <c r="C399" s="55" t="s">
        <v>275</v>
      </c>
      <c r="D399" s="55">
        <v>2021</v>
      </c>
      <c r="E399" s="55">
        <v>2021</v>
      </c>
      <c r="F399" s="55">
        <v>3</v>
      </c>
      <c r="G399" s="55" t="str">
        <f>CONCATENATE(B399," (",D399," - ",E399,")")</f>
        <v>MMECA (2021 - 2021)</v>
      </c>
      <c r="H399" s="55">
        <v>0</v>
      </c>
      <c r="I399" s="55">
        <v>72</v>
      </c>
      <c r="J399" s="55">
        <v>96</v>
      </c>
      <c r="K399" s="55" t="s">
        <v>210</v>
      </c>
      <c r="M399" s="55">
        <v>12</v>
      </c>
      <c r="N399" s="55">
        <v>36</v>
      </c>
      <c r="O399" s="55">
        <f>LEN(K399)</f>
        <v>21</v>
      </c>
    </row>
    <row r="400" spans="1:15" x14ac:dyDescent="0.4">
      <c r="A400" s="55">
        <v>399</v>
      </c>
      <c r="B400" s="55" t="s">
        <v>274</v>
      </c>
      <c r="C400" s="55" t="s">
        <v>275</v>
      </c>
      <c r="D400" s="55">
        <v>2021</v>
      </c>
      <c r="E400" s="55">
        <v>2021</v>
      </c>
      <c r="F400" s="55">
        <v>4</v>
      </c>
      <c r="G400" s="55" t="str">
        <f>CONCATENATE(B400," (",D400," - ",E400,")")</f>
        <v>MMECA (2021 - 2021)</v>
      </c>
      <c r="H400" s="55">
        <v>0</v>
      </c>
      <c r="I400" s="55">
        <v>72</v>
      </c>
      <c r="J400" s="55">
        <v>96</v>
      </c>
      <c r="K400" s="55" t="s">
        <v>279</v>
      </c>
      <c r="M400" s="55">
        <v>18</v>
      </c>
      <c r="N400" s="55">
        <v>42</v>
      </c>
      <c r="O400" s="55">
        <f>LEN(K400)</f>
        <v>26</v>
      </c>
    </row>
    <row r="401" spans="1:15" x14ac:dyDescent="0.4">
      <c r="A401" s="55">
        <v>400</v>
      </c>
      <c r="B401" s="55" t="s">
        <v>274</v>
      </c>
      <c r="C401" s="55" t="s">
        <v>275</v>
      </c>
      <c r="D401" s="55">
        <v>2021</v>
      </c>
      <c r="E401" s="55">
        <v>2021</v>
      </c>
      <c r="F401" s="55">
        <v>5</v>
      </c>
      <c r="G401" s="55" t="str">
        <f>CONCATENATE(B401," (",D401," - ",E401,")")</f>
        <v>MMECA (2021 - 2021)</v>
      </c>
      <c r="H401" s="55">
        <v>0</v>
      </c>
      <c r="I401" s="55">
        <v>72</v>
      </c>
      <c r="J401" s="55">
        <v>96</v>
      </c>
      <c r="K401" s="55" t="s">
        <v>280</v>
      </c>
      <c r="M401" s="55">
        <v>0</v>
      </c>
      <c r="N401" s="55">
        <v>6</v>
      </c>
      <c r="O401" s="55">
        <f>LEN(K401)</f>
        <v>17</v>
      </c>
    </row>
    <row r="402" spans="1:15" x14ac:dyDescent="0.4">
      <c r="A402" s="55">
        <v>401</v>
      </c>
      <c r="B402" s="2" t="s">
        <v>274</v>
      </c>
      <c r="C402" s="2" t="s">
        <v>275</v>
      </c>
      <c r="D402" s="2">
        <v>2021</v>
      </c>
      <c r="E402" s="2">
        <v>2021</v>
      </c>
      <c r="F402" s="2" t="s">
        <v>52</v>
      </c>
      <c r="G402" s="2" t="str">
        <f>CONCATENATE(B402," (",D402," - ",E402,")")</f>
        <v>MMECA (2021 - 2021)</v>
      </c>
      <c r="H402" s="2">
        <v>0</v>
      </c>
      <c r="I402" s="2">
        <v>72</v>
      </c>
      <c r="J402" s="2">
        <v>96</v>
      </c>
      <c r="K402" s="2" t="s">
        <v>25</v>
      </c>
      <c r="L402" s="2"/>
      <c r="M402" s="2">
        <v>24</v>
      </c>
      <c r="N402" s="2">
        <v>24</v>
      </c>
      <c r="O402" s="2">
        <f>LEN(K402)</f>
        <v>9</v>
      </c>
    </row>
    <row r="403" spans="1:15" x14ac:dyDescent="0.4">
      <c r="A403" s="55">
        <v>402</v>
      </c>
      <c r="B403" s="4" t="s">
        <v>274</v>
      </c>
      <c r="C403" s="4" t="s">
        <v>275</v>
      </c>
      <c r="D403" s="4">
        <v>2021</v>
      </c>
      <c r="E403" s="4">
        <v>2021</v>
      </c>
      <c r="F403" s="4" t="s">
        <v>43</v>
      </c>
      <c r="G403" s="4" t="str">
        <f>CONCATENATE(B403," (",D403," - ",E403,")")</f>
        <v>MMECA (2021 - 2021)</v>
      </c>
      <c r="H403" s="4">
        <v>0</v>
      </c>
      <c r="I403" s="4">
        <v>72</v>
      </c>
      <c r="J403" s="4">
        <v>96</v>
      </c>
      <c r="K403" s="4" t="s">
        <v>103</v>
      </c>
      <c r="L403" s="4" t="s">
        <v>35</v>
      </c>
      <c r="M403" s="4" t="s">
        <v>38</v>
      </c>
      <c r="N403" s="4" t="s">
        <v>38</v>
      </c>
      <c r="O403" s="4">
        <f>LEN(K403)</f>
        <v>46</v>
      </c>
    </row>
    <row r="404" spans="1:15" x14ac:dyDescent="0.4">
      <c r="A404" s="55">
        <v>403</v>
      </c>
      <c r="B404" s="55" t="s">
        <v>281</v>
      </c>
      <c r="C404" s="55" t="s">
        <v>275</v>
      </c>
      <c r="D404" s="55">
        <v>2022</v>
      </c>
      <c r="E404" s="55">
        <v>2025</v>
      </c>
      <c r="F404" s="55">
        <v>1</v>
      </c>
      <c r="G404" s="55" t="str">
        <f>CONCATENATE(B404," (",D404," - ",E404,")")</f>
        <v>MECAS (2022 - 2025)</v>
      </c>
      <c r="H404" s="55">
        <v>0</v>
      </c>
      <c r="I404" s="55">
        <v>72</v>
      </c>
      <c r="J404" s="55">
        <v>72</v>
      </c>
      <c r="K404" s="55" t="s">
        <v>278</v>
      </c>
      <c r="M404" s="55">
        <v>12</v>
      </c>
      <c r="N404" s="55">
        <v>12</v>
      </c>
      <c r="O404" s="55">
        <f>LEN(K404)</f>
        <v>21</v>
      </c>
    </row>
    <row r="405" spans="1:15" x14ac:dyDescent="0.4">
      <c r="A405" s="55">
        <v>404</v>
      </c>
      <c r="B405" s="55" t="s">
        <v>281</v>
      </c>
      <c r="C405" s="55" t="s">
        <v>275</v>
      </c>
      <c r="D405" s="55">
        <v>2022</v>
      </c>
      <c r="E405" s="55">
        <v>2025</v>
      </c>
      <c r="F405" s="55">
        <v>2</v>
      </c>
      <c r="G405" s="55" t="str">
        <f>CONCATENATE(B405," (",D405," - ",E405,")")</f>
        <v>MECAS (2022 - 2025)</v>
      </c>
      <c r="H405" s="55">
        <v>0</v>
      </c>
      <c r="I405" s="55">
        <v>72</v>
      </c>
      <c r="J405" s="55">
        <v>72</v>
      </c>
      <c r="K405" s="55" t="s">
        <v>282</v>
      </c>
      <c r="M405" s="55">
        <v>0</v>
      </c>
      <c r="N405" s="55">
        <v>18</v>
      </c>
      <c r="O405" s="55">
        <f>LEN(K405)</f>
        <v>26</v>
      </c>
    </row>
    <row r="406" spans="1:15" x14ac:dyDescent="0.4">
      <c r="A406" s="55">
        <v>405</v>
      </c>
      <c r="B406" s="55" t="s">
        <v>281</v>
      </c>
      <c r="C406" s="55" t="s">
        <v>275</v>
      </c>
      <c r="D406" s="55">
        <v>2022</v>
      </c>
      <c r="E406" s="55">
        <v>2025</v>
      </c>
      <c r="F406" s="55">
        <v>3</v>
      </c>
      <c r="G406" s="55" t="str">
        <f>CONCATENATE(B406," (",D406," - ",E406,")")</f>
        <v>MECAS (2022 - 2025)</v>
      </c>
      <c r="H406" s="55">
        <v>0</v>
      </c>
      <c r="I406" s="55">
        <v>72</v>
      </c>
      <c r="J406" s="55">
        <v>72</v>
      </c>
      <c r="K406" s="55" t="s">
        <v>283</v>
      </c>
      <c r="M406" s="55">
        <v>6</v>
      </c>
      <c r="N406" s="55">
        <v>30</v>
      </c>
      <c r="O406" s="55">
        <f>LEN(K406)</f>
        <v>30</v>
      </c>
    </row>
    <row r="407" spans="1:15" x14ac:dyDescent="0.4">
      <c r="A407" s="55">
        <v>406</v>
      </c>
      <c r="B407" s="55" t="s">
        <v>281</v>
      </c>
      <c r="C407" s="55" t="s">
        <v>275</v>
      </c>
      <c r="D407" s="55">
        <v>2022</v>
      </c>
      <c r="E407" s="55">
        <v>2025</v>
      </c>
      <c r="F407" s="55">
        <v>4</v>
      </c>
      <c r="G407" s="55" t="str">
        <f>CONCATENATE(B407," (",D407," - ",E407,")")</f>
        <v>MECAS (2022 - 2025)</v>
      </c>
      <c r="H407" s="55">
        <v>0</v>
      </c>
      <c r="I407" s="55">
        <v>72</v>
      </c>
      <c r="J407" s="55">
        <v>72</v>
      </c>
      <c r="K407" s="55" t="s">
        <v>210</v>
      </c>
      <c r="M407" s="55">
        <v>12</v>
      </c>
      <c r="N407" s="55">
        <v>36</v>
      </c>
      <c r="O407" s="55">
        <f>LEN(K407)</f>
        <v>21</v>
      </c>
    </row>
    <row r="408" spans="1:15" x14ac:dyDescent="0.4">
      <c r="A408" s="55">
        <v>407</v>
      </c>
      <c r="B408" s="55" t="s">
        <v>281</v>
      </c>
      <c r="C408" s="55" t="s">
        <v>275</v>
      </c>
      <c r="D408" s="55">
        <v>2022</v>
      </c>
      <c r="E408" s="55">
        <v>2025</v>
      </c>
      <c r="F408" s="55">
        <v>5</v>
      </c>
      <c r="G408" s="55" t="str">
        <f>CONCATENATE(B408," (",D408," - ",E408,")")</f>
        <v>MECAS (2022 - 2025)</v>
      </c>
      <c r="H408" s="55">
        <v>0</v>
      </c>
      <c r="I408" s="55">
        <v>72</v>
      </c>
      <c r="J408" s="55">
        <v>72</v>
      </c>
      <c r="K408" s="55" t="s">
        <v>279</v>
      </c>
      <c r="M408" s="55">
        <v>18</v>
      </c>
      <c r="N408" s="55">
        <v>42</v>
      </c>
      <c r="O408" s="55">
        <f>LEN(K408)</f>
        <v>26</v>
      </c>
    </row>
    <row r="409" spans="1:15" x14ac:dyDescent="0.4">
      <c r="A409" s="55">
        <v>408</v>
      </c>
      <c r="B409" s="55" t="s">
        <v>281</v>
      </c>
      <c r="C409" s="55" t="s">
        <v>275</v>
      </c>
      <c r="D409" s="55">
        <v>2022</v>
      </c>
      <c r="E409" s="55">
        <v>2025</v>
      </c>
      <c r="F409" s="55">
        <v>6</v>
      </c>
      <c r="G409" s="55" t="str">
        <f>CONCATENATE(B409," (",D409," - ",E409,")")</f>
        <v>MECAS (2022 - 2025)</v>
      </c>
      <c r="H409" s="55">
        <v>0</v>
      </c>
      <c r="I409" s="55">
        <v>72</v>
      </c>
      <c r="J409" s="55">
        <v>72</v>
      </c>
      <c r="K409" s="55" t="s">
        <v>280</v>
      </c>
      <c r="M409" s="55">
        <v>0</v>
      </c>
      <c r="N409" s="55">
        <v>6</v>
      </c>
      <c r="O409" s="55">
        <f>LEN(K409)</f>
        <v>17</v>
      </c>
    </row>
    <row r="410" spans="1:15" x14ac:dyDescent="0.4">
      <c r="A410" s="55">
        <v>409</v>
      </c>
      <c r="B410" s="4" t="s">
        <v>281</v>
      </c>
      <c r="C410" s="4" t="s">
        <v>275</v>
      </c>
      <c r="D410" s="4">
        <v>2022</v>
      </c>
      <c r="E410" s="4">
        <v>2025</v>
      </c>
      <c r="F410" s="4" t="s">
        <v>43</v>
      </c>
      <c r="G410" s="4" t="str">
        <f>CONCATENATE(B410," (",D410," - ",E410,")")</f>
        <v>MECAS (2022 - 2025)</v>
      </c>
      <c r="H410" s="4">
        <v>0</v>
      </c>
      <c r="I410" s="4">
        <v>72</v>
      </c>
      <c r="J410" s="4">
        <v>72</v>
      </c>
      <c r="K410" s="4" t="s">
        <v>103</v>
      </c>
      <c r="L410" s="4" t="s">
        <v>35</v>
      </c>
      <c r="M410" s="4" t="s">
        <v>38</v>
      </c>
      <c r="N410" s="4" t="s">
        <v>38</v>
      </c>
      <c r="O410" s="4">
        <f>LEN(K410)</f>
        <v>46</v>
      </c>
    </row>
    <row r="411" spans="1:15" x14ac:dyDescent="0.4">
      <c r="A411" s="55">
        <v>410</v>
      </c>
      <c r="B411" s="55" t="s">
        <v>276</v>
      </c>
      <c r="C411" s="55" t="s">
        <v>277</v>
      </c>
      <c r="D411" s="55">
        <v>2018</v>
      </c>
      <c r="E411" s="55">
        <v>2018</v>
      </c>
      <c r="F411" s="55">
        <v>1</v>
      </c>
      <c r="G411" s="55" t="str">
        <f>CONCATENATE(B411," (",D411," - ",E411,")")</f>
        <v>VMECA (2018 - 2018)</v>
      </c>
      <c r="H411" s="55">
        <v>0</v>
      </c>
      <c r="I411" s="55">
        <v>96</v>
      </c>
      <c r="J411" s="55">
        <v>96</v>
      </c>
      <c r="K411" s="55" t="s">
        <v>26</v>
      </c>
      <c r="M411" s="55">
        <v>24</v>
      </c>
      <c r="N411" s="55">
        <v>24</v>
      </c>
      <c r="O411" s="55">
        <f>LEN(K411)</f>
        <v>17</v>
      </c>
    </row>
    <row r="412" spans="1:15" x14ac:dyDescent="0.4">
      <c r="A412" s="55">
        <v>411</v>
      </c>
      <c r="B412" s="55" t="s">
        <v>276</v>
      </c>
      <c r="C412" s="55" t="s">
        <v>277</v>
      </c>
      <c r="D412" s="55">
        <v>2018</v>
      </c>
      <c r="E412" s="55">
        <v>2018</v>
      </c>
      <c r="F412" s="55">
        <v>2</v>
      </c>
      <c r="G412" s="55" t="str">
        <f>CONCATENATE(B412," (",D412," - ",E412,")")</f>
        <v>VMECA (2018 - 2018)</v>
      </c>
      <c r="H412" s="55">
        <v>0</v>
      </c>
      <c r="I412" s="55">
        <v>96</v>
      </c>
      <c r="J412" s="55">
        <v>96</v>
      </c>
      <c r="K412" s="55" t="s">
        <v>209</v>
      </c>
      <c r="M412" s="55">
        <v>24</v>
      </c>
      <c r="N412" s="55">
        <v>24</v>
      </c>
      <c r="O412" s="55">
        <f>LEN(K412)</f>
        <v>17</v>
      </c>
    </row>
    <row r="413" spans="1:15" x14ac:dyDescent="0.4">
      <c r="A413" s="55">
        <v>412</v>
      </c>
      <c r="B413" s="55" t="s">
        <v>276</v>
      </c>
      <c r="C413" s="55" t="s">
        <v>277</v>
      </c>
      <c r="D413" s="55">
        <v>2018</v>
      </c>
      <c r="E413" s="55">
        <v>2018</v>
      </c>
      <c r="F413" s="55">
        <v>3</v>
      </c>
      <c r="G413" s="55" t="str">
        <f>CONCATENATE(B413," (",D413," - ",E413,")")</f>
        <v>VMECA (2018 - 2018)</v>
      </c>
      <c r="H413" s="55">
        <v>0</v>
      </c>
      <c r="I413" s="55">
        <v>96</v>
      </c>
      <c r="J413" s="55">
        <v>96</v>
      </c>
      <c r="K413" s="55" t="s">
        <v>229</v>
      </c>
      <c r="M413" s="55">
        <v>12</v>
      </c>
      <c r="N413" s="55">
        <v>12</v>
      </c>
      <c r="O413" s="55">
        <f>LEN(K413)</f>
        <v>22</v>
      </c>
    </row>
    <row r="414" spans="1:15" x14ac:dyDescent="0.4">
      <c r="A414" s="55">
        <v>413</v>
      </c>
      <c r="B414" s="55" t="s">
        <v>276</v>
      </c>
      <c r="C414" s="55" t="s">
        <v>277</v>
      </c>
      <c r="D414" s="55">
        <v>2018</v>
      </c>
      <c r="E414" s="55">
        <v>2018</v>
      </c>
      <c r="F414" s="55">
        <v>4</v>
      </c>
      <c r="G414" s="55" t="str">
        <f>CONCATENATE(B414," (",D414," - ",E414,")")</f>
        <v>VMECA (2018 - 2018)</v>
      </c>
      <c r="H414" s="55">
        <v>0</v>
      </c>
      <c r="I414" s="55">
        <v>96</v>
      </c>
      <c r="J414" s="55">
        <v>96</v>
      </c>
      <c r="K414" s="55" t="s">
        <v>210</v>
      </c>
      <c r="M414" s="55">
        <v>12</v>
      </c>
      <c r="N414" s="55">
        <v>12</v>
      </c>
      <c r="O414" s="55">
        <f>LEN(K414)</f>
        <v>21</v>
      </c>
    </row>
    <row r="415" spans="1:15" x14ac:dyDescent="0.4">
      <c r="A415" s="55">
        <v>414</v>
      </c>
      <c r="B415" s="55" t="s">
        <v>276</v>
      </c>
      <c r="C415" s="55" t="s">
        <v>277</v>
      </c>
      <c r="D415" s="55">
        <v>2018</v>
      </c>
      <c r="E415" s="55">
        <v>2018</v>
      </c>
      <c r="F415" s="55">
        <v>5</v>
      </c>
      <c r="G415" s="55" t="str">
        <f>CONCATENATE(B415," (",D415," - ",E415,")")</f>
        <v>VMECA (2018 - 2018)</v>
      </c>
      <c r="H415" s="55">
        <v>0</v>
      </c>
      <c r="I415" s="55">
        <v>96</v>
      </c>
      <c r="J415" s="55">
        <v>96</v>
      </c>
      <c r="K415" s="55" t="s">
        <v>128</v>
      </c>
      <c r="M415" s="55">
        <v>24</v>
      </c>
      <c r="N415" s="55">
        <v>24</v>
      </c>
      <c r="O415" s="55">
        <f>LEN(K415)</f>
        <v>6</v>
      </c>
    </row>
    <row r="416" spans="1:15" x14ac:dyDescent="0.4">
      <c r="A416" s="55">
        <v>415</v>
      </c>
      <c r="B416" s="4" t="s">
        <v>276</v>
      </c>
      <c r="C416" s="4" t="s">
        <v>277</v>
      </c>
      <c r="D416" s="4">
        <v>2018</v>
      </c>
      <c r="E416" s="4">
        <v>2018</v>
      </c>
      <c r="F416" s="4" t="s">
        <v>43</v>
      </c>
      <c r="G416" s="4" t="str">
        <f>CONCATENATE(B416," (",D416," - ",E416,")")</f>
        <v>VMECA (2018 - 2018)</v>
      </c>
      <c r="H416" s="4">
        <v>0</v>
      </c>
      <c r="I416" s="4">
        <v>96</v>
      </c>
      <c r="J416" s="4">
        <v>96</v>
      </c>
      <c r="K416" s="4" t="s">
        <v>103</v>
      </c>
      <c r="L416" s="4" t="s">
        <v>35</v>
      </c>
      <c r="M416" s="4" t="s">
        <v>38</v>
      </c>
      <c r="N416" s="4" t="s">
        <v>38</v>
      </c>
      <c r="O416" s="4">
        <f>LEN(K416)</f>
        <v>46</v>
      </c>
    </row>
    <row r="417" spans="1:15" x14ac:dyDescent="0.4">
      <c r="A417" s="55">
        <v>416</v>
      </c>
      <c r="B417" s="55" t="s">
        <v>276</v>
      </c>
      <c r="C417" s="55" t="s">
        <v>277</v>
      </c>
      <c r="D417" s="55">
        <v>2019</v>
      </c>
      <c r="E417" s="55">
        <v>2020</v>
      </c>
      <c r="F417" s="55">
        <v>1</v>
      </c>
      <c r="G417" s="55" t="str">
        <f>CONCATENATE(B417," (",D417," - ",E417,")")</f>
        <v>VMECA (2019 - 2020)</v>
      </c>
      <c r="H417" s="55">
        <v>0</v>
      </c>
      <c r="I417" s="55">
        <v>96</v>
      </c>
      <c r="J417" s="55">
        <v>96</v>
      </c>
      <c r="K417" s="55" t="s">
        <v>26</v>
      </c>
      <c r="M417" s="55">
        <v>0</v>
      </c>
      <c r="N417" s="55">
        <v>24</v>
      </c>
      <c r="O417" s="55">
        <f>LEN(K417)</f>
        <v>17</v>
      </c>
    </row>
    <row r="418" spans="1:15" x14ac:dyDescent="0.4">
      <c r="A418" s="55">
        <v>417</v>
      </c>
      <c r="B418" s="55" t="s">
        <v>276</v>
      </c>
      <c r="C418" s="55" t="s">
        <v>277</v>
      </c>
      <c r="D418" s="55">
        <v>2019</v>
      </c>
      <c r="E418" s="55">
        <v>2020</v>
      </c>
      <c r="F418" s="55">
        <v>2</v>
      </c>
      <c r="G418" s="55" t="str">
        <f>CONCATENATE(B418," (",D418," - ",E418,")")</f>
        <v>VMECA (2019 - 2020)</v>
      </c>
      <c r="H418" s="55">
        <v>0</v>
      </c>
      <c r="I418" s="55">
        <v>96</v>
      </c>
      <c r="J418" s="55">
        <v>96</v>
      </c>
      <c r="K418" s="55" t="s">
        <v>209</v>
      </c>
      <c r="M418" s="55">
        <v>24</v>
      </c>
      <c r="N418" s="55">
        <v>48</v>
      </c>
      <c r="O418" s="55">
        <f>LEN(K418)</f>
        <v>17</v>
      </c>
    </row>
    <row r="419" spans="1:15" x14ac:dyDescent="0.4">
      <c r="A419" s="55">
        <v>418</v>
      </c>
      <c r="B419" s="55" t="s">
        <v>276</v>
      </c>
      <c r="C419" s="55" t="s">
        <v>277</v>
      </c>
      <c r="D419" s="55">
        <v>2019</v>
      </c>
      <c r="E419" s="55">
        <v>2020</v>
      </c>
      <c r="F419" s="55">
        <v>3</v>
      </c>
      <c r="G419" s="55" t="str">
        <f>CONCATENATE(B419," (",D419," - ",E419,")")</f>
        <v>VMECA (2019 - 2020)</v>
      </c>
      <c r="H419" s="55">
        <v>0</v>
      </c>
      <c r="I419" s="55">
        <v>96</v>
      </c>
      <c r="J419" s="55">
        <v>96</v>
      </c>
      <c r="K419" s="55" t="s">
        <v>229</v>
      </c>
      <c r="M419" s="55">
        <v>12</v>
      </c>
      <c r="N419" s="55">
        <v>12</v>
      </c>
      <c r="O419" s="55">
        <f>LEN(K419)</f>
        <v>22</v>
      </c>
    </row>
    <row r="420" spans="1:15" x14ac:dyDescent="0.4">
      <c r="A420" s="55">
        <v>419</v>
      </c>
      <c r="B420" s="55" t="s">
        <v>276</v>
      </c>
      <c r="C420" s="55" t="s">
        <v>277</v>
      </c>
      <c r="D420" s="55">
        <v>2019</v>
      </c>
      <c r="E420" s="55">
        <v>2020</v>
      </c>
      <c r="F420" s="55">
        <v>4</v>
      </c>
      <c r="G420" s="55" t="str">
        <f>CONCATENATE(B420," (",D420," - ",E420,")")</f>
        <v>VMECA (2019 - 2020)</v>
      </c>
      <c r="H420" s="55">
        <v>0</v>
      </c>
      <c r="I420" s="55">
        <v>96</v>
      </c>
      <c r="J420" s="55">
        <v>96</v>
      </c>
      <c r="K420" s="55" t="s">
        <v>210</v>
      </c>
      <c r="M420" s="55">
        <v>12</v>
      </c>
      <c r="N420" s="55">
        <v>12</v>
      </c>
      <c r="O420" s="55">
        <f>LEN(K420)</f>
        <v>21</v>
      </c>
    </row>
    <row r="421" spans="1:15" x14ac:dyDescent="0.4">
      <c r="A421" s="55">
        <v>420</v>
      </c>
      <c r="B421" s="55" t="s">
        <v>276</v>
      </c>
      <c r="C421" s="55" t="s">
        <v>277</v>
      </c>
      <c r="D421" s="55">
        <v>2019</v>
      </c>
      <c r="E421" s="55">
        <v>2020</v>
      </c>
      <c r="F421" s="55">
        <v>5</v>
      </c>
      <c r="G421" s="55" t="str">
        <f>CONCATENATE(B421," (",D421," - ",E421,")")</f>
        <v>VMECA (2019 - 2020)</v>
      </c>
      <c r="H421" s="55">
        <v>0</v>
      </c>
      <c r="I421" s="55">
        <v>96</v>
      </c>
      <c r="J421" s="55">
        <v>96</v>
      </c>
      <c r="K421" s="55" t="s">
        <v>128</v>
      </c>
      <c r="M421" s="55">
        <v>24</v>
      </c>
      <c r="N421" s="55">
        <v>24</v>
      </c>
      <c r="O421" s="55">
        <f>LEN(K421)</f>
        <v>6</v>
      </c>
    </row>
    <row r="422" spans="1:15" x14ac:dyDescent="0.4">
      <c r="A422" s="55">
        <v>421</v>
      </c>
      <c r="B422" s="4" t="s">
        <v>276</v>
      </c>
      <c r="C422" s="4" t="s">
        <v>277</v>
      </c>
      <c r="D422" s="4">
        <v>2019</v>
      </c>
      <c r="E422" s="4">
        <v>2020</v>
      </c>
      <c r="F422" s="4" t="s">
        <v>43</v>
      </c>
      <c r="G422" s="4" t="str">
        <f>CONCATENATE(B422," (",D422," - ",E422,")")</f>
        <v>VMECA (2019 - 2020)</v>
      </c>
      <c r="H422" s="4">
        <v>0</v>
      </c>
      <c r="I422" s="4">
        <v>96</v>
      </c>
      <c r="J422" s="4">
        <v>96</v>
      </c>
      <c r="K422" s="4" t="s">
        <v>103</v>
      </c>
      <c r="L422" s="4" t="s">
        <v>35</v>
      </c>
      <c r="M422" s="4" t="s">
        <v>38</v>
      </c>
      <c r="N422" s="4" t="s">
        <v>38</v>
      </c>
      <c r="O422" s="4">
        <f>LEN(K422)</f>
        <v>46</v>
      </c>
    </row>
    <row r="423" spans="1:15" x14ac:dyDescent="0.4">
      <c r="A423" s="55">
        <v>422</v>
      </c>
      <c r="B423" s="55" t="s">
        <v>276</v>
      </c>
      <c r="C423" s="55" t="s">
        <v>277</v>
      </c>
      <c r="D423" s="55">
        <v>2021</v>
      </c>
      <c r="E423" s="55">
        <v>2021</v>
      </c>
      <c r="F423" s="55">
        <v>1</v>
      </c>
      <c r="G423" s="55" t="str">
        <f>CONCATENATE(B423," (",D423," - ",E423,")")</f>
        <v>VMECA (2021 - 2021)</v>
      </c>
      <c r="H423" s="55">
        <v>0</v>
      </c>
      <c r="I423" s="55">
        <v>96</v>
      </c>
      <c r="J423" s="55">
        <v>96</v>
      </c>
      <c r="K423" s="55" t="s">
        <v>278</v>
      </c>
      <c r="M423" s="55">
        <v>12</v>
      </c>
      <c r="N423" s="55">
        <v>12</v>
      </c>
      <c r="O423" s="55">
        <f>LEN(K423)</f>
        <v>21</v>
      </c>
    </row>
    <row r="424" spans="1:15" x14ac:dyDescent="0.4">
      <c r="A424" s="55">
        <v>423</v>
      </c>
      <c r="B424" s="55" t="s">
        <v>276</v>
      </c>
      <c r="C424" s="55" t="s">
        <v>277</v>
      </c>
      <c r="D424" s="55">
        <v>2021</v>
      </c>
      <c r="E424" s="55">
        <v>2021</v>
      </c>
      <c r="F424" s="55">
        <v>2</v>
      </c>
      <c r="G424" s="55" t="str">
        <f>CONCATENATE(B424," (",D424," - ",E424,")")</f>
        <v>VMECA (2021 - 2021)</v>
      </c>
      <c r="H424" s="55">
        <v>0</v>
      </c>
      <c r="I424" s="55">
        <v>96</v>
      </c>
      <c r="J424" s="55">
        <v>96</v>
      </c>
      <c r="K424" s="55" t="s">
        <v>26</v>
      </c>
      <c r="M424" s="55">
        <v>6</v>
      </c>
      <c r="N424" s="55">
        <v>24</v>
      </c>
      <c r="O424" s="55">
        <f>LEN(K424)</f>
        <v>17</v>
      </c>
    </row>
    <row r="425" spans="1:15" x14ac:dyDescent="0.4">
      <c r="A425" s="55">
        <v>424</v>
      </c>
      <c r="B425" s="55" t="s">
        <v>276</v>
      </c>
      <c r="C425" s="55" t="s">
        <v>277</v>
      </c>
      <c r="D425" s="55">
        <v>2021</v>
      </c>
      <c r="E425" s="55">
        <v>2021</v>
      </c>
      <c r="F425" s="55">
        <v>3</v>
      </c>
      <c r="G425" s="55" t="str">
        <f>CONCATENATE(B425," (",D425," - ",E425,")")</f>
        <v>VMECA (2021 - 2021)</v>
      </c>
      <c r="H425" s="55">
        <v>0</v>
      </c>
      <c r="I425" s="55">
        <v>96</v>
      </c>
      <c r="J425" s="55">
        <v>96</v>
      </c>
      <c r="K425" s="55" t="s">
        <v>210</v>
      </c>
      <c r="M425" s="55">
        <v>12</v>
      </c>
      <c r="N425" s="55">
        <v>36</v>
      </c>
      <c r="O425" s="55">
        <f>LEN(K425)</f>
        <v>21</v>
      </c>
    </row>
    <row r="426" spans="1:15" x14ac:dyDescent="0.4">
      <c r="A426" s="55">
        <v>425</v>
      </c>
      <c r="B426" s="55" t="s">
        <v>276</v>
      </c>
      <c r="C426" s="55" t="s">
        <v>277</v>
      </c>
      <c r="D426" s="55">
        <v>2021</v>
      </c>
      <c r="E426" s="55">
        <v>2021</v>
      </c>
      <c r="F426" s="55">
        <v>4</v>
      </c>
      <c r="G426" s="55" t="str">
        <f>CONCATENATE(B426," (",D426," - ",E426,")")</f>
        <v>VMECA (2021 - 2021)</v>
      </c>
      <c r="H426" s="55">
        <v>0</v>
      </c>
      <c r="I426" s="55">
        <v>96</v>
      </c>
      <c r="J426" s="55">
        <v>96</v>
      </c>
      <c r="K426" s="55" t="s">
        <v>279</v>
      </c>
      <c r="M426" s="55">
        <v>18</v>
      </c>
      <c r="N426" s="55">
        <v>42</v>
      </c>
      <c r="O426" s="55">
        <f>LEN(K426)</f>
        <v>26</v>
      </c>
    </row>
    <row r="427" spans="1:15" x14ac:dyDescent="0.4">
      <c r="A427" s="55">
        <v>426</v>
      </c>
      <c r="B427" s="55" t="s">
        <v>276</v>
      </c>
      <c r="C427" s="55" t="s">
        <v>277</v>
      </c>
      <c r="D427" s="55">
        <v>2021</v>
      </c>
      <c r="E427" s="55">
        <v>2021</v>
      </c>
      <c r="F427" s="55">
        <v>5</v>
      </c>
      <c r="G427" s="55" t="str">
        <f>CONCATENATE(B427," (",D427," - ",E427,")")</f>
        <v>VMECA (2021 - 2021)</v>
      </c>
      <c r="H427" s="55">
        <v>0</v>
      </c>
      <c r="I427" s="55">
        <v>96</v>
      </c>
      <c r="J427" s="55">
        <v>96</v>
      </c>
      <c r="K427" s="55" t="s">
        <v>280</v>
      </c>
      <c r="M427" s="55">
        <v>0</v>
      </c>
      <c r="N427" s="55">
        <v>6</v>
      </c>
      <c r="O427" s="55">
        <f>LEN(K427)</f>
        <v>17</v>
      </c>
    </row>
    <row r="428" spans="1:15" x14ac:dyDescent="0.4">
      <c r="A428" s="55">
        <v>427</v>
      </c>
      <c r="B428" s="55" t="s">
        <v>276</v>
      </c>
      <c r="C428" s="55" t="s">
        <v>277</v>
      </c>
      <c r="D428" s="55">
        <v>2021</v>
      </c>
      <c r="E428" s="55">
        <v>2021</v>
      </c>
      <c r="F428" s="55">
        <v>6</v>
      </c>
      <c r="G428" s="55" t="str">
        <f>CONCATENATE(B428," (",D428," - ",E428,")")</f>
        <v>VMECA (2021 - 2021)</v>
      </c>
      <c r="H428" s="55">
        <v>0</v>
      </c>
      <c r="I428" s="55">
        <v>96</v>
      </c>
      <c r="J428" s="55">
        <v>96</v>
      </c>
      <c r="K428" s="55" t="s">
        <v>128</v>
      </c>
      <c r="M428" s="55">
        <v>24</v>
      </c>
      <c r="N428" s="55">
        <v>24</v>
      </c>
      <c r="O428" s="55">
        <f>LEN(K428)</f>
        <v>6</v>
      </c>
    </row>
    <row r="429" spans="1:15" x14ac:dyDescent="0.4">
      <c r="A429" s="55">
        <v>428</v>
      </c>
      <c r="B429" s="4" t="s">
        <v>276</v>
      </c>
      <c r="C429" s="4" t="s">
        <v>277</v>
      </c>
      <c r="D429" s="4">
        <v>2021</v>
      </c>
      <c r="E429" s="4">
        <v>2021</v>
      </c>
      <c r="F429" s="4" t="s">
        <v>43</v>
      </c>
      <c r="G429" s="4" t="str">
        <f>CONCATENATE(B429," (",D429," - ",E429,")")</f>
        <v>VMECA (2021 - 2021)</v>
      </c>
      <c r="H429" s="4">
        <v>0</v>
      </c>
      <c r="I429" s="4">
        <v>96</v>
      </c>
      <c r="J429" s="4">
        <v>96</v>
      </c>
      <c r="K429" s="4" t="s">
        <v>103</v>
      </c>
      <c r="L429" s="4" t="s">
        <v>35</v>
      </c>
      <c r="M429" s="4" t="s">
        <v>38</v>
      </c>
      <c r="N429" s="4" t="s">
        <v>38</v>
      </c>
      <c r="O429" s="4">
        <f>LEN(K429)</f>
        <v>46</v>
      </c>
    </row>
    <row r="430" spans="1:15" x14ac:dyDescent="0.4">
      <c r="A430" s="55">
        <v>429</v>
      </c>
      <c r="B430" s="55" t="s">
        <v>276</v>
      </c>
      <c r="C430" s="55" t="s">
        <v>277</v>
      </c>
      <c r="D430" s="55">
        <v>2022</v>
      </c>
      <c r="E430" s="55">
        <v>2025</v>
      </c>
      <c r="F430" s="55">
        <v>1</v>
      </c>
      <c r="G430" s="55" t="str">
        <f>CONCATENATE(B430," (",D430," - ",E430,")")</f>
        <v>VMECA (2022 - 2025)</v>
      </c>
      <c r="H430" s="55">
        <v>0</v>
      </c>
      <c r="I430" s="55">
        <v>96</v>
      </c>
      <c r="J430" s="55">
        <v>96</v>
      </c>
      <c r="K430" s="55" t="s">
        <v>278</v>
      </c>
      <c r="M430" s="55">
        <v>12</v>
      </c>
      <c r="N430" s="55">
        <v>12</v>
      </c>
      <c r="O430" s="55">
        <f>LEN(K430)</f>
        <v>21</v>
      </c>
    </row>
    <row r="431" spans="1:15" x14ac:dyDescent="0.4">
      <c r="A431" s="55">
        <v>430</v>
      </c>
      <c r="B431" s="55" t="s">
        <v>276</v>
      </c>
      <c r="C431" s="55" t="s">
        <v>277</v>
      </c>
      <c r="D431" s="55">
        <v>2022</v>
      </c>
      <c r="E431" s="55">
        <v>2025</v>
      </c>
      <c r="F431" s="55">
        <v>2</v>
      </c>
      <c r="G431" s="55" t="str">
        <f>CONCATENATE(B431," (",D431," - ",E431,")")</f>
        <v>VMECA (2022 - 2025)</v>
      </c>
      <c r="H431" s="55">
        <v>0</v>
      </c>
      <c r="I431" s="55">
        <v>96</v>
      </c>
      <c r="J431" s="55">
        <v>96</v>
      </c>
      <c r="K431" s="55" t="s">
        <v>282</v>
      </c>
      <c r="M431" s="55">
        <v>0</v>
      </c>
      <c r="N431" s="55">
        <v>18</v>
      </c>
      <c r="O431" s="55">
        <f>LEN(K431)</f>
        <v>26</v>
      </c>
    </row>
    <row r="432" spans="1:15" x14ac:dyDescent="0.4">
      <c r="A432" s="55">
        <v>431</v>
      </c>
      <c r="B432" s="55" t="s">
        <v>276</v>
      </c>
      <c r="C432" s="55" t="s">
        <v>277</v>
      </c>
      <c r="D432" s="55">
        <v>2022</v>
      </c>
      <c r="E432" s="55">
        <v>2025</v>
      </c>
      <c r="F432" s="55">
        <v>3</v>
      </c>
      <c r="G432" s="55" t="str">
        <f>CONCATENATE(B432," (",D432," - ",E432,")")</f>
        <v>VMECA (2022 - 2025)</v>
      </c>
      <c r="H432" s="55">
        <v>0</v>
      </c>
      <c r="I432" s="55">
        <v>96</v>
      </c>
      <c r="J432" s="55">
        <v>96</v>
      </c>
      <c r="K432" s="55" t="s">
        <v>283</v>
      </c>
      <c r="M432" s="55">
        <v>6</v>
      </c>
      <c r="N432" s="55">
        <v>30</v>
      </c>
      <c r="O432" s="55">
        <f>LEN(K432)</f>
        <v>30</v>
      </c>
    </row>
    <row r="433" spans="1:15" x14ac:dyDescent="0.4">
      <c r="A433" s="55">
        <v>432</v>
      </c>
      <c r="B433" s="55" t="s">
        <v>276</v>
      </c>
      <c r="C433" s="55" t="s">
        <v>277</v>
      </c>
      <c r="D433" s="55">
        <v>2022</v>
      </c>
      <c r="E433" s="55">
        <v>2025</v>
      </c>
      <c r="F433" s="55">
        <v>4</v>
      </c>
      <c r="G433" s="55" t="str">
        <f>CONCATENATE(B433," (",D433," - ",E433,")")</f>
        <v>VMECA (2022 - 2025)</v>
      </c>
      <c r="H433" s="55">
        <v>0</v>
      </c>
      <c r="I433" s="55">
        <v>96</v>
      </c>
      <c r="J433" s="55">
        <v>96</v>
      </c>
      <c r="K433" s="55" t="s">
        <v>210</v>
      </c>
      <c r="M433" s="55">
        <v>12</v>
      </c>
      <c r="N433" s="55">
        <v>36</v>
      </c>
      <c r="O433" s="55">
        <f>LEN(K433)</f>
        <v>21</v>
      </c>
    </row>
    <row r="434" spans="1:15" x14ac:dyDescent="0.4">
      <c r="A434" s="55">
        <v>433</v>
      </c>
      <c r="B434" s="55" t="s">
        <v>276</v>
      </c>
      <c r="C434" s="55" t="s">
        <v>277</v>
      </c>
      <c r="D434" s="55">
        <v>2022</v>
      </c>
      <c r="E434" s="55">
        <v>2025</v>
      </c>
      <c r="F434" s="55">
        <v>5</v>
      </c>
      <c r="G434" s="55" t="str">
        <f>CONCATENATE(B434," (",D434," - ",E434,")")</f>
        <v>VMECA (2022 - 2025)</v>
      </c>
      <c r="H434" s="55">
        <v>0</v>
      </c>
      <c r="I434" s="55">
        <v>96</v>
      </c>
      <c r="J434" s="55">
        <v>96</v>
      </c>
      <c r="K434" s="55" t="s">
        <v>279</v>
      </c>
      <c r="M434" s="55">
        <v>18</v>
      </c>
      <c r="N434" s="55">
        <v>42</v>
      </c>
      <c r="O434" s="55">
        <f>LEN(K434)</f>
        <v>26</v>
      </c>
    </row>
    <row r="435" spans="1:15" x14ac:dyDescent="0.4">
      <c r="A435" s="55">
        <v>434</v>
      </c>
      <c r="B435" s="55" t="s">
        <v>276</v>
      </c>
      <c r="C435" s="55" t="s">
        <v>277</v>
      </c>
      <c r="D435" s="55">
        <v>2022</v>
      </c>
      <c r="E435" s="55">
        <v>2025</v>
      </c>
      <c r="F435" s="55">
        <v>6</v>
      </c>
      <c r="G435" s="55" t="str">
        <f>CONCATENATE(B435," (",D435," - ",E435,")")</f>
        <v>VMECA (2022 - 2025)</v>
      </c>
      <c r="H435" s="55">
        <v>0</v>
      </c>
      <c r="I435" s="55">
        <v>96</v>
      </c>
      <c r="J435" s="55">
        <v>96</v>
      </c>
      <c r="K435" s="55" t="s">
        <v>280</v>
      </c>
      <c r="M435" s="55">
        <v>0</v>
      </c>
      <c r="N435" s="55">
        <v>6</v>
      </c>
      <c r="O435" s="55">
        <f>LEN(K435)</f>
        <v>17</v>
      </c>
    </row>
    <row r="436" spans="1:15" x14ac:dyDescent="0.4">
      <c r="A436" s="55">
        <v>435</v>
      </c>
      <c r="B436" s="55" t="s">
        <v>276</v>
      </c>
      <c r="C436" s="55" t="s">
        <v>277</v>
      </c>
      <c r="D436" s="55">
        <v>2022</v>
      </c>
      <c r="E436" s="55">
        <v>2025</v>
      </c>
      <c r="F436" s="55">
        <v>7</v>
      </c>
      <c r="G436" s="55" t="str">
        <f>CONCATENATE(B436," (",D436," - ",E436,")")</f>
        <v>VMECA (2022 - 2025)</v>
      </c>
      <c r="H436" s="55">
        <v>0</v>
      </c>
      <c r="I436" s="55">
        <v>96</v>
      </c>
      <c r="J436" s="55">
        <v>96</v>
      </c>
      <c r="K436" s="55" t="s">
        <v>128</v>
      </c>
      <c r="M436" s="55">
        <v>24</v>
      </c>
      <c r="N436" s="55">
        <v>24</v>
      </c>
      <c r="O436" s="55">
        <f>LEN(K436)</f>
        <v>6</v>
      </c>
    </row>
    <row r="437" spans="1:15" x14ac:dyDescent="0.4">
      <c r="A437" s="55">
        <v>436</v>
      </c>
      <c r="B437" s="4" t="s">
        <v>276</v>
      </c>
      <c r="C437" s="4" t="s">
        <v>277</v>
      </c>
      <c r="D437" s="4">
        <v>2022</v>
      </c>
      <c r="E437" s="4">
        <v>2025</v>
      </c>
      <c r="F437" s="4" t="s">
        <v>43</v>
      </c>
      <c r="G437" s="4" t="str">
        <f>CONCATENATE(B437," (",D437," - ",E437,")")</f>
        <v>VMECA (2022 - 2025)</v>
      </c>
      <c r="H437" s="4">
        <v>0</v>
      </c>
      <c r="I437" s="4">
        <v>96</v>
      </c>
      <c r="J437" s="4">
        <v>96</v>
      </c>
      <c r="K437" s="4" t="s">
        <v>103</v>
      </c>
      <c r="L437" s="4" t="s">
        <v>35</v>
      </c>
      <c r="M437" s="4" t="s">
        <v>38</v>
      </c>
      <c r="N437" s="4" t="s">
        <v>38</v>
      </c>
      <c r="O437" s="4">
        <f>LEN(K437)</f>
        <v>46</v>
      </c>
    </row>
    <row r="438" spans="1:15" x14ac:dyDescent="0.4">
      <c r="A438" s="55">
        <v>437</v>
      </c>
      <c r="B438" s="55" t="s">
        <v>284</v>
      </c>
      <c r="C438" s="55" t="s">
        <v>285</v>
      </c>
      <c r="D438" s="55">
        <v>2015</v>
      </c>
      <c r="E438" s="55">
        <v>2020</v>
      </c>
      <c r="F438" s="55">
        <v>1</v>
      </c>
      <c r="G438" s="55" t="str">
        <f>CONCATENATE(B438," (",D438," - ",E438,")")</f>
        <v>MMUHS (2015 - 2020)</v>
      </c>
      <c r="H438" s="55">
        <v>0</v>
      </c>
      <c r="I438" s="55">
        <v>72</v>
      </c>
      <c r="J438" s="55">
        <v>96</v>
      </c>
      <c r="K438" s="55" t="s">
        <v>286</v>
      </c>
      <c r="M438" s="55">
        <v>24</v>
      </c>
      <c r="N438" s="55">
        <v>24</v>
      </c>
      <c r="O438" s="55">
        <f>LEN(K438)</f>
        <v>14</v>
      </c>
    </row>
    <row r="439" spans="1:15" x14ac:dyDescent="0.4">
      <c r="A439" s="55">
        <v>438</v>
      </c>
      <c r="B439" s="55" t="s">
        <v>284</v>
      </c>
      <c r="C439" s="55" t="s">
        <v>285</v>
      </c>
      <c r="D439" s="55">
        <v>2015</v>
      </c>
      <c r="E439" s="55">
        <v>2020</v>
      </c>
      <c r="F439" s="55">
        <v>2</v>
      </c>
      <c r="G439" s="55" t="str">
        <f>CONCATENATE(B439," (",D439," - ",E439,")")</f>
        <v>MMUHS (2015 - 2020)</v>
      </c>
      <c r="H439" s="55">
        <v>0</v>
      </c>
      <c r="I439" s="55">
        <v>72</v>
      </c>
      <c r="J439" s="55">
        <v>96</v>
      </c>
      <c r="K439" s="55" t="s">
        <v>287</v>
      </c>
      <c r="M439" s="55">
        <v>12</v>
      </c>
      <c r="N439" s="55">
        <v>48</v>
      </c>
      <c r="O439" s="55">
        <f>LEN(K439)</f>
        <v>13</v>
      </c>
    </row>
    <row r="440" spans="1:15" x14ac:dyDescent="0.4">
      <c r="A440" s="55">
        <v>439</v>
      </c>
      <c r="B440" s="55" t="s">
        <v>284</v>
      </c>
      <c r="C440" s="55" t="s">
        <v>285</v>
      </c>
      <c r="D440" s="55">
        <v>2015</v>
      </c>
      <c r="E440" s="55">
        <v>2020</v>
      </c>
      <c r="F440" s="55">
        <v>3</v>
      </c>
      <c r="G440" s="55" t="str">
        <f>CONCATENATE(B440," (",D440," - ",E440,")")</f>
        <v>MMUHS (2015 - 2020)</v>
      </c>
      <c r="H440" s="55">
        <v>0</v>
      </c>
      <c r="I440" s="55">
        <v>72</v>
      </c>
      <c r="J440" s="55">
        <v>96</v>
      </c>
      <c r="K440" s="55" t="s">
        <v>93</v>
      </c>
      <c r="M440" s="55">
        <v>0</v>
      </c>
      <c r="N440" s="55">
        <v>36</v>
      </c>
      <c r="O440" s="55">
        <f>LEN(K440)</f>
        <v>20</v>
      </c>
    </row>
    <row r="441" spans="1:15" x14ac:dyDescent="0.4">
      <c r="A441" s="55">
        <v>440</v>
      </c>
      <c r="B441" s="2" t="s">
        <v>284</v>
      </c>
      <c r="C441" s="2" t="s">
        <v>285</v>
      </c>
      <c r="D441" s="2">
        <v>2015</v>
      </c>
      <c r="E441" s="2">
        <v>2020</v>
      </c>
      <c r="F441" s="2" t="s">
        <v>52</v>
      </c>
      <c r="G441" s="2" t="str">
        <f>CONCATENATE(B441," (",D441," - ",E441,")")</f>
        <v>MMUHS (2015 - 2020)</v>
      </c>
      <c r="H441" s="2">
        <v>0</v>
      </c>
      <c r="I441" s="2">
        <v>72</v>
      </c>
      <c r="J441" s="2">
        <v>96</v>
      </c>
      <c r="K441" s="2" t="s">
        <v>25</v>
      </c>
      <c r="L441" s="2"/>
      <c r="M441" s="2">
        <v>24</v>
      </c>
      <c r="N441" s="2">
        <v>24</v>
      </c>
      <c r="O441" s="2">
        <f>LEN(K441)</f>
        <v>9</v>
      </c>
    </row>
    <row r="442" spans="1:15" x14ac:dyDescent="0.4">
      <c r="A442" s="55">
        <v>441</v>
      </c>
      <c r="B442" s="55" t="s">
        <v>284</v>
      </c>
      <c r="C442" s="55" t="s">
        <v>285</v>
      </c>
      <c r="D442" s="55">
        <v>2021</v>
      </c>
      <c r="E442" s="55">
        <v>2021</v>
      </c>
      <c r="F442" s="55">
        <v>1</v>
      </c>
      <c r="G442" s="55" t="str">
        <f>CONCATENATE(B442," (",D442," - ",E442,")")</f>
        <v>MMUHS (2021 - 2021)</v>
      </c>
      <c r="H442" s="55">
        <v>0</v>
      </c>
      <c r="I442" s="55">
        <v>72</v>
      </c>
      <c r="J442" s="55">
        <v>96</v>
      </c>
      <c r="K442" s="55" t="s">
        <v>110</v>
      </c>
      <c r="M442" s="55">
        <v>6</v>
      </c>
      <c r="N442" s="55">
        <v>6</v>
      </c>
      <c r="O442" s="55">
        <f>LEN(K442)</f>
        <v>21</v>
      </c>
    </row>
    <row r="443" spans="1:15" x14ac:dyDescent="0.4">
      <c r="A443" s="55">
        <v>442</v>
      </c>
      <c r="B443" s="55" t="s">
        <v>284</v>
      </c>
      <c r="C443" s="55" t="s">
        <v>285</v>
      </c>
      <c r="D443" s="55">
        <v>2021</v>
      </c>
      <c r="E443" s="55">
        <v>2021</v>
      </c>
      <c r="F443" s="55">
        <v>2</v>
      </c>
      <c r="G443" s="55" t="str">
        <f>CONCATENATE(B443," (",D443," - ",E443,")")</f>
        <v>MMUHS (2021 - 2021)</v>
      </c>
      <c r="H443" s="55">
        <v>0</v>
      </c>
      <c r="I443" s="55">
        <v>72</v>
      </c>
      <c r="J443" s="55">
        <v>96</v>
      </c>
      <c r="K443" s="55" t="s">
        <v>26</v>
      </c>
      <c r="M443" s="55">
        <v>0</v>
      </c>
      <c r="N443" s="55">
        <v>24</v>
      </c>
      <c r="O443" s="55">
        <f>LEN(K443)</f>
        <v>17</v>
      </c>
    </row>
    <row r="444" spans="1:15" x14ac:dyDescent="0.4">
      <c r="A444" s="55">
        <v>443</v>
      </c>
      <c r="B444" s="55" t="s">
        <v>284</v>
      </c>
      <c r="C444" s="55" t="s">
        <v>285</v>
      </c>
      <c r="D444" s="55">
        <v>2021</v>
      </c>
      <c r="E444" s="55">
        <v>2021</v>
      </c>
      <c r="F444" s="55">
        <v>3</v>
      </c>
      <c r="G444" s="55" t="str">
        <f>CONCATENATE(B444," (",D444," - ",E444,")")</f>
        <v>MMUHS (2021 - 2021)</v>
      </c>
      <c r="H444" s="55">
        <v>0</v>
      </c>
      <c r="I444" s="55">
        <v>72</v>
      </c>
      <c r="J444" s="55">
        <v>96</v>
      </c>
      <c r="K444" s="55" t="s">
        <v>286</v>
      </c>
      <c r="M444" s="55">
        <v>24</v>
      </c>
      <c r="N444" s="55">
        <v>24</v>
      </c>
      <c r="O444" s="55">
        <f>LEN(K444)</f>
        <v>14</v>
      </c>
    </row>
    <row r="445" spans="1:15" x14ac:dyDescent="0.4">
      <c r="A445" s="55">
        <v>444</v>
      </c>
      <c r="B445" s="55" t="s">
        <v>284</v>
      </c>
      <c r="C445" s="55" t="s">
        <v>285</v>
      </c>
      <c r="D445" s="55">
        <v>2021</v>
      </c>
      <c r="E445" s="55">
        <v>2021</v>
      </c>
      <c r="F445" s="55">
        <v>4</v>
      </c>
      <c r="G445" s="55" t="str">
        <f>CONCATENATE(B445," (",D445," - ",E445,")")</f>
        <v>MMUHS (2021 - 2021)</v>
      </c>
      <c r="H445" s="55">
        <v>0</v>
      </c>
      <c r="I445" s="55">
        <v>72</v>
      </c>
      <c r="J445" s="55">
        <v>96</v>
      </c>
      <c r="K445" s="55" t="s">
        <v>287</v>
      </c>
      <c r="M445" s="55">
        <v>12</v>
      </c>
      <c r="N445" s="55">
        <v>36</v>
      </c>
      <c r="O445" s="55">
        <f>LEN(K445)</f>
        <v>13</v>
      </c>
    </row>
    <row r="446" spans="1:15" x14ac:dyDescent="0.4">
      <c r="A446" s="55">
        <v>445</v>
      </c>
      <c r="B446" s="55" t="s">
        <v>284</v>
      </c>
      <c r="C446" s="55" t="s">
        <v>285</v>
      </c>
      <c r="D446" s="55">
        <v>2021</v>
      </c>
      <c r="E446" s="55">
        <v>2021</v>
      </c>
      <c r="F446" s="55">
        <v>5</v>
      </c>
      <c r="G446" s="55" t="str">
        <f>CONCATENATE(B446," (",D446," - ",E446,")")</f>
        <v>MMUHS (2021 - 2021)</v>
      </c>
      <c r="H446" s="55">
        <v>0</v>
      </c>
      <c r="I446" s="55">
        <v>72</v>
      </c>
      <c r="J446" s="55">
        <v>96</v>
      </c>
      <c r="K446" s="55" t="s">
        <v>93</v>
      </c>
      <c r="M446" s="55">
        <v>6</v>
      </c>
      <c r="N446" s="55">
        <v>30</v>
      </c>
      <c r="O446" s="55">
        <f>LEN(K446)</f>
        <v>20</v>
      </c>
    </row>
    <row r="447" spans="1:15" x14ac:dyDescent="0.4">
      <c r="A447" s="55">
        <v>446</v>
      </c>
      <c r="B447" s="2" t="s">
        <v>284</v>
      </c>
      <c r="C447" s="2" t="s">
        <v>285</v>
      </c>
      <c r="D447" s="2">
        <v>2021</v>
      </c>
      <c r="E447" s="2">
        <v>2021</v>
      </c>
      <c r="F447" s="2" t="s">
        <v>52</v>
      </c>
      <c r="G447" s="2" t="str">
        <f>CONCATENATE(B447," (",D447," - ",E447,")")</f>
        <v>MMUHS (2021 - 2021)</v>
      </c>
      <c r="H447" s="2">
        <v>0</v>
      </c>
      <c r="I447" s="2">
        <v>72</v>
      </c>
      <c r="J447" s="2">
        <v>96</v>
      </c>
      <c r="K447" s="2" t="s">
        <v>25</v>
      </c>
      <c r="L447" s="2"/>
      <c r="M447" s="2">
        <v>24</v>
      </c>
      <c r="N447" s="2">
        <v>24</v>
      </c>
      <c r="O447" s="2">
        <f>LEN(K447)</f>
        <v>9</v>
      </c>
    </row>
    <row r="448" spans="1:15" x14ac:dyDescent="0.4">
      <c r="A448" s="55">
        <v>447</v>
      </c>
      <c r="B448" s="55" t="s">
        <v>290</v>
      </c>
      <c r="C448" s="55" t="s">
        <v>285</v>
      </c>
      <c r="D448" s="55">
        <v>2022</v>
      </c>
      <c r="E448" s="55">
        <v>2024</v>
      </c>
      <c r="F448" s="55">
        <v>1</v>
      </c>
      <c r="G448" s="55" t="str">
        <f>CONCATENATE(B448," (",D448," - ",E448,")")</f>
        <v>MMHS (2022 - 2024)</v>
      </c>
      <c r="H448" s="55">
        <v>0</v>
      </c>
      <c r="I448" s="55">
        <v>72</v>
      </c>
      <c r="J448" s="55">
        <v>72</v>
      </c>
      <c r="K448" s="55" t="s">
        <v>110</v>
      </c>
      <c r="M448" s="55">
        <v>6</v>
      </c>
      <c r="N448" s="55">
        <v>6</v>
      </c>
      <c r="O448" s="55">
        <f>LEN(K448)</f>
        <v>21</v>
      </c>
    </row>
    <row r="449" spans="1:15" x14ac:dyDescent="0.4">
      <c r="A449" s="55">
        <v>448</v>
      </c>
      <c r="B449" s="55" t="s">
        <v>290</v>
      </c>
      <c r="C449" s="55" t="s">
        <v>285</v>
      </c>
      <c r="D449" s="55">
        <v>2022</v>
      </c>
      <c r="E449" s="55">
        <v>2024</v>
      </c>
      <c r="F449" s="55">
        <v>2</v>
      </c>
      <c r="G449" s="55" t="str">
        <f>CONCATENATE(B449," (",D449," - ",E449,")")</f>
        <v>MMHS (2022 - 2024)</v>
      </c>
      <c r="H449" s="55">
        <v>0</v>
      </c>
      <c r="I449" s="55">
        <v>72</v>
      </c>
      <c r="J449" s="55">
        <v>72</v>
      </c>
      <c r="K449" s="55" t="s">
        <v>286</v>
      </c>
      <c r="M449" s="55">
        <v>24</v>
      </c>
      <c r="N449" s="55">
        <v>24</v>
      </c>
      <c r="O449" s="55">
        <f>LEN(K449)</f>
        <v>14</v>
      </c>
    </row>
    <row r="450" spans="1:15" x14ac:dyDescent="0.4">
      <c r="A450" s="55">
        <v>449</v>
      </c>
      <c r="B450" s="55" t="s">
        <v>290</v>
      </c>
      <c r="C450" s="55" t="s">
        <v>285</v>
      </c>
      <c r="D450" s="55">
        <v>2022</v>
      </c>
      <c r="E450" s="55">
        <v>2024</v>
      </c>
      <c r="F450" s="55">
        <v>3</v>
      </c>
      <c r="G450" s="55" t="str">
        <f>CONCATENATE(B450," (",D450," - ",E450,")")</f>
        <v>MMHS (2022 - 2024)</v>
      </c>
      <c r="H450" s="55">
        <v>0</v>
      </c>
      <c r="I450" s="55">
        <v>72</v>
      </c>
      <c r="J450" s="55">
        <v>72</v>
      </c>
      <c r="K450" s="55" t="s">
        <v>287</v>
      </c>
      <c r="M450" s="55">
        <v>12</v>
      </c>
      <c r="N450" s="55">
        <v>36</v>
      </c>
      <c r="O450" s="55">
        <f>LEN(K450)</f>
        <v>13</v>
      </c>
    </row>
    <row r="451" spans="1:15" x14ac:dyDescent="0.4">
      <c r="A451" s="55">
        <v>450</v>
      </c>
      <c r="B451" s="55" t="s">
        <v>290</v>
      </c>
      <c r="C451" s="55" t="s">
        <v>285</v>
      </c>
      <c r="D451" s="55">
        <v>2022</v>
      </c>
      <c r="E451" s="55">
        <v>2024</v>
      </c>
      <c r="F451" s="55">
        <v>4</v>
      </c>
      <c r="G451" s="55" t="str">
        <f>CONCATENATE(B451," (",D451," - ",E451,")")</f>
        <v>MMHS (2022 - 2024)</v>
      </c>
      <c r="H451" s="55">
        <v>0</v>
      </c>
      <c r="I451" s="55">
        <v>72</v>
      </c>
      <c r="J451" s="55">
        <v>72</v>
      </c>
      <c r="K451" s="55" t="s">
        <v>93</v>
      </c>
      <c r="M451" s="55">
        <v>6</v>
      </c>
      <c r="N451" s="55">
        <v>24</v>
      </c>
      <c r="O451" s="55">
        <f>LEN(K451)</f>
        <v>20</v>
      </c>
    </row>
    <row r="452" spans="1:15" x14ac:dyDescent="0.4">
      <c r="A452" s="55">
        <v>451</v>
      </c>
      <c r="B452" s="55" t="s">
        <v>333</v>
      </c>
      <c r="C452" s="55" t="s">
        <v>285</v>
      </c>
      <c r="D452" s="55">
        <v>2025</v>
      </c>
      <c r="E452" s="55">
        <v>2025</v>
      </c>
      <c r="F452" s="56">
        <v>1</v>
      </c>
      <c r="G452" s="55" t="str">
        <f>CONCATENATE(B452," (",D452," - ",E452,")")</f>
        <v>MMHES (2025 - 2025)</v>
      </c>
      <c r="H452" s="55">
        <v>0</v>
      </c>
      <c r="I452" s="55">
        <v>48</v>
      </c>
      <c r="J452" s="55">
        <v>48</v>
      </c>
      <c r="K452" s="55" t="s">
        <v>109</v>
      </c>
      <c r="M452" s="55">
        <v>6</v>
      </c>
      <c r="N452" s="55">
        <v>6</v>
      </c>
      <c r="O452" s="55">
        <f>LEN(K452)</f>
        <v>21</v>
      </c>
    </row>
    <row r="453" spans="1:15" x14ac:dyDescent="0.4">
      <c r="A453" s="55">
        <v>452</v>
      </c>
      <c r="B453" s="55" t="s">
        <v>333</v>
      </c>
      <c r="C453" s="55" t="s">
        <v>285</v>
      </c>
      <c r="D453" s="55">
        <v>2025</v>
      </c>
      <c r="E453" s="55">
        <v>2025</v>
      </c>
      <c r="F453" s="56">
        <v>2</v>
      </c>
      <c r="G453" s="55" t="str">
        <f>CONCATENATE(B453," (",D453," - ",E453,")")</f>
        <v>MMHES (2025 - 2025)</v>
      </c>
      <c r="H453" s="55">
        <v>0</v>
      </c>
      <c r="I453" s="55">
        <v>48</v>
      </c>
      <c r="J453" s="55">
        <v>48</v>
      </c>
      <c r="K453" s="55" t="s">
        <v>110</v>
      </c>
      <c r="M453" s="55">
        <v>6</v>
      </c>
      <c r="N453" s="55">
        <v>6</v>
      </c>
      <c r="O453" s="55">
        <f>LEN(K453)</f>
        <v>21</v>
      </c>
    </row>
    <row r="454" spans="1:15" x14ac:dyDescent="0.4">
      <c r="A454" s="55">
        <v>453</v>
      </c>
      <c r="B454" s="55" t="s">
        <v>333</v>
      </c>
      <c r="C454" s="55" t="s">
        <v>285</v>
      </c>
      <c r="D454" s="55">
        <v>2025</v>
      </c>
      <c r="E454" s="55">
        <v>2025</v>
      </c>
      <c r="F454" s="56">
        <v>3</v>
      </c>
      <c r="G454" s="55" t="str">
        <f>CONCATENATE(B454," (",D454," - ",E454,")")</f>
        <v>MMHES (2025 - 2025)</v>
      </c>
      <c r="H454" s="55">
        <v>0</v>
      </c>
      <c r="I454" s="55">
        <v>48</v>
      </c>
      <c r="J454" s="55">
        <v>48</v>
      </c>
      <c r="K454" s="55" t="s">
        <v>111</v>
      </c>
      <c r="M454" s="55">
        <v>6</v>
      </c>
      <c r="N454" s="55">
        <v>6</v>
      </c>
      <c r="O454" s="55">
        <f>LEN(K454)</f>
        <v>21</v>
      </c>
    </row>
    <row r="455" spans="1:15" x14ac:dyDescent="0.4">
      <c r="A455" s="55">
        <v>454</v>
      </c>
      <c r="B455" s="55" t="s">
        <v>333</v>
      </c>
      <c r="C455" s="55" t="s">
        <v>285</v>
      </c>
      <c r="D455" s="55">
        <v>2025</v>
      </c>
      <c r="E455" s="55">
        <v>2025</v>
      </c>
      <c r="F455" s="56">
        <v>4</v>
      </c>
      <c r="G455" s="55" t="str">
        <f>CONCATENATE(B455," (",D455," - ",E455,")")</f>
        <v>MMHES (2025 - 2025)</v>
      </c>
      <c r="H455" s="55">
        <v>0</v>
      </c>
      <c r="I455" s="55">
        <v>48</v>
      </c>
      <c r="J455" s="55">
        <v>48</v>
      </c>
      <c r="K455" s="55" t="s">
        <v>112</v>
      </c>
      <c r="M455" s="55">
        <v>6</v>
      </c>
      <c r="N455" s="55">
        <v>6</v>
      </c>
      <c r="O455" s="55">
        <f>LEN(K455)</f>
        <v>21</v>
      </c>
    </row>
    <row r="456" spans="1:15" x14ac:dyDescent="0.4">
      <c r="A456" s="55">
        <v>455</v>
      </c>
      <c r="B456" s="55" t="s">
        <v>333</v>
      </c>
      <c r="C456" s="55" t="s">
        <v>285</v>
      </c>
      <c r="D456" s="55">
        <v>2025</v>
      </c>
      <c r="E456" s="55">
        <v>2025</v>
      </c>
      <c r="F456" s="56">
        <v>5</v>
      </c>
      <c r="G456" s="55" t="str">
        <f>CONCATENATE(B456," (",D456," - ",E456,")")</f>
        <v>MMHES (2025 - 2025)</v>
      </c>
      <c r="H456" s="55">
        <v>0</v>
      </c>
      <c r="I456" s="55">
        <v>48</v>
      </c>
      <c r="J456" s="55">
        <v>48</v>
      </c>
      <c r="K456" s="55" t="s">
        <v>124</v>
      </c>
      <c r="M456" s="55">
        <v>24</v>
      </c>
      <c r="N456" s="55">
        <v>24</v>
      </c>
      <c r="O456" s="55">
        <f>LEN(K456)</f>
        <v>20</v>
      </c>
    </row>
    <row r="457" spans="1:15" x14ac:dyDescent="0.4">
      <c r="A457" s="55">
        <v>456</v>
      </c>
      <c r="B457" s="55" t="s">
        <v>288</v>
      </c>
      <c r="C457" s="55" t="s">
        <v>289</v>
      </c>
      <c r="D457" s="55">
        <v>2015</v>
      </c>
      <c r="E457" s="55">
        <v>2020</v>
      </c>
      <c r="F457" s="55">
        <v>1</v>
      </c>
      <c r="G457" s="55" t="str">
        <f>CONCATENATE(B457," (",D457," - ",E457,")")</f>
        <v>VMUHS (2015 - 2020)</v>
      </c>
      <c r="H457" s="55">
        <v>0</v>
      </c>
      <c r="I457" s="55">
        <v>96</v>
      </c>
      <c r="J457" s="55">
        <v>96</v>
      </c>
      <c r="K457" s="55" t="s">
        <v>286</v>
      </c>
      <c r="M457" s="55">
        <v>24</v>
      </c>
      <c r="N457" s="55">
        <v>24</v>
      </c>
      <c r="O457" s="55">
        <f>LEN(K457)</f>
        <v>14</v>
      </c>
    </row>
    <row r="458" spans="1:15" x14ac:dyDescent="0.4">
      <c r="A458" s="55">
        <v>457</v>
      </c>
      <c r="B458" s="55" t="s">
        <v>288</v>
      </c>
      <c r="C458" s="55" t="s">
        <v>289</v>
      </c>
      <c r="D458" s="55">
        <v>2015</v>
      </c>
      <c r="E458" s="55">
        <v>2020</v>
      </c>
      <c r="F458" s="55">
        <v>2</v>
      </c>
      <c r="G458" s="55" t="str">
        <f>CONCATENATE(B458," (",D458," - ",E458,")")</f>
        <v>VMUHS (2015 - 2020)</v>
      </c>
      <c r="H458" s="55">
        <v>0</v>
      </c>
      <c r="I458" s="55">
        <v>96</v>
      </c>
      <c r="J458" s="55">
        <v>96</v>
      </c>
      <c r="K458" s="55" t="s">
        <v>287</v>
      </c>
      <c r="M458" s="55">
        <v>12</v>
      </c>
      <c r="N458" s="55">
        <v>48</v>
      </c>
      <c r="O458" s="55">
        <f>LEN(K458)</f>
        <v>13</v>
      </c>
    </row>
    <row r="459" spans="1:15" x14ac:dyDescent="0.4">
      <c r="A459" s="55">
        <v>458</v>
      </c>
      <c r="B459" s="55" t="s">
        <v>288</v>
      </c>
      <c r="C459" s="55" t="s">
        <v>289</v>
      </c>
      <c r="D459" s="55">
        <v>2015</v>
      </c>
      <c r="E459" s="55">
        <v>2020</v>
      </c>
      <c r="F459" s="55">
        <v>3</v>
      </c>
      <c r="G459" s="55" t="str">
        <f>CONCATENATE(B459," (",D459," - ",E459,")")</f>
        <v>VMUHS (2015 - 2020)</v>
      </c>
      <c r="H459" s="55">
        <v>0</v>
      </c>
      <c r="I459" s="55">
        <v>96</v>
      </c>
      <c r="J459" s="55">
        <v>96</v>
      </c>
      <c r="K459" s="55" t="s">
        <v>93</v>
      </c>
      <c r="M459" s="55">
        <v>0</v>
      </c>
      <c r="N459" s="55">
        <v>36</v>
      </c>
      <c r="O459" s="55">
        <f>LEN(K459)</f>
        <v>20</v>
      </c>
    </row>
    <row r="460" spans="1:15" x14ac:dyDescent="0.4">
      <c r="A460" s="55">
        <v>459</v>
      </c>
      <c r="B460" s="55" t="s">
        <v>288</v>
      </c>
      <c r="C460" s="55" t="s">
        <v>289</v>
      </c>
      <c r="D460" s="55">
        <v>2015</v>
      </c>
      <c r="E460" s="55">
        <v>2020</v>
      </c>
      <c r="F460" s="55">
        <v>4</v>
      </c>
      <c r="G460" s="55" t="str">
        <f>CONCATENATE(B460," (",D460," - ",E460,")")</f>
        <v>VMUHS (2015 - 2020)</v>
      </c>
      <c r="H460" s="55">
        <v>0</v>
      </c>
      <c r="I460" s="55">
        <v>96</v>
      </c>
      <c r="J460" s="55">
        <v>96</v>
      </c>
      <c r="K460" s="55" t="s">
        <v>128</v>
      </c>
      <c r="M460" s="55">
        <v>24</v>
      </c>
      <c r="N460" s="55">
        <v>24</v>
      </c>
      <c r="O460" s="55">
        <f>LEN(K460)</f>
        <v>6</v>
      </c>
    </row>
    <row r="461" spans="1:15" x14ac:dyDescent="0.4">
      <c r="A461" s="55">
        <v>460</v>
      </c>
      <c r="B461" s="55" t="s">
        <v>288</v>
      </c>
      <c r="C461" s="55" t="s">
        <v>289</v>
      </c>
      <c r="D461" s="55">
        <v>2021</v>
      </c>
      <c r="E461" s="55">
        <v>2021</v>
      </c>
      <c r="F461" s="55">
        <v>1</v>
      </c>
      <c r="G461" s="55" t="str">
        <f>CONCATENATE(B461," (",D461," - ",E461,")")</f>
        <v>VMUHS (2021 - 2021)</v>
      </c>
      <c r="H461" s="55">
        <v>0</v>
      </c>
      <c r="I461" s="55">
        <v>96</v>
      </c>
      <c r="J461" s="55">
        <v>96</v>
      </c>
      <c r="K461" s="55" t="s">
        <v>110</v>
      </c>
      <c r="M461" s="55">
        <v>6</v>
      </c>
      <c r="N461" s="55">
        <v>6</v>
      </c>
      <c r="O461" s="55">
        <f>LEN(K461)</f>
        <v>21</v>
      </c>
    </row>
    <row r="462" spans="1:15" x14ac:dyDescent="0.4">
      <c r="A462" s="55">
        <v>461</v>
      </c>
      <c r="B462" s="55" t="s">
        <v>288</v>
      </c>
      <c r="C462" s="55" t="s">
        <v>289</v>
      </c>
      <c r="D462" s="55">
        <v>2021</v>
      </c>
      <c r="E462" s="55">
        <v>2021</v>
      </c>
      <c r="F462" s="55">
        <v>2</v>
      </c>
      <c r="G462" s="55" t="str">
        <f>CONCATENATE(B462," (",D462," - ",E462,")")</f>
        <v>VMUHS (2021 - 2021)</v>
      </c>
      <c r="H462" s="55">
        <v>0</v>
      </c>
      <c r="I462" s="55">
        <v>96</v>
      </c>
      <c r="J462" s="55">
        <v>96</v>
      </c>
      <c r="K462" s="55" t="s">
        <v>26</v>
      </c>
      <c r="M462" s="55">
        <v>0</v>
      </c>
      <c r="N462" s="55">
        <v>24</v>
      </c>
      <c r="O462" s="55">
        <f>LEN(K462)</f>
        <v>17</v>
      </c>
    </row>
    <row r="463" spans="1:15" x14ac:dyDescent="0.4">
      <c r="A463" s="55">
        <v>462</v>
      </c>
      <c r="B463" s="55" t="s">
        <v>288</v>
      </c>
      <c r="C463" s="55" t="s">
        <v>289</v>
      </c>
      <c r="D463" s="55">
        <v>2021</v>
      </c>
      <c r="E463" s="55">
        <v>2021</v>
      </c>
      <c r="F463" s="55">
        <v>3</v>
      </c>
      <c r="G463" s="55" t="str">
        <f>CONCATENATE(B463," (",D463," - ",E463,")")</f>
        <v>VMUHS (2021 - 2021)</v>
      </c>
      <c r="H463" s="55">
        <v>0</v>
      </c>
      <c r="I463" s="55">
        <v>96</v>
      </c>
      <c r="J463" s="55">
        <v>96</v>
      </c>
      <c r="K463" s="55" t="s">
        <v>286</v>
      </c>
      <c r="M463" s="55">
        <v>24</v>
      </c>
      <c r="N463" s="55">
        <v>24</v>
      </c>
      <c r="O463" s="55">
        <f>LEN(K463)</f>
        <v>14</v>
      </c>
    </row>
    <row r="464" spans="1:15" x14ac:dyDescent="0.4">
      <c r="A464" s="55">
        <v>463</v>
      </c>
      <c r="B464" s="55" t="s">
        <v>288</v>
      </c>
      <c r="C464" s="55" t="s">
        <v>289</v>
      </c>
      <c r="D464" s="55">
        <v>2021</v>
      </c>
      <c r="E464" s="55">
        <v>2021</v>
      </c>
      <c r="F464" s="55">
        <v>4</v>
      </c>
      <c r="G464" s="55" t="str">
        <f>CONCATENATE(B464," (",D464," - ",E464,")")</f>
        <v>VMUHS (2021 - 2021)</v>
      </c>
      <c r="H464" s="55">
        <v>0</v>
      </c>
      <c r="I464" s="55">
        <v>96</v>
      </c>
      <c r="J464" s="55">
        <v>96</v>
      </c>
      <c r="K464" s="55" t="s">
        <v>287</v>
      </c>
      <c r="M464" s="55">
        <v>12</v>
      </c>
      <c r="N464" s="55">
        <v>36</v>
      </c>
      <c r="O464" s="55">
        <f>LEN(K464)</f>
        <v>13</v>
      </c>
    </row>
    <row r="465" spans="1:15" x14ac:dyDescent="0.4">
      <c r="A465" s="55">
        <v>464</v>
      </c>
      <c r="B465" s="55" t="s">
        <v>288</v>
      </c>
      <c r="C465" s="55" t="s">
        <v>289</v>
      </c>
      <c r="D465" s="55">
        <v>2021</v>
      </c>
      <c r="E465" s="55">
        <v>2021</v>
      </c>
      <c r="F465" s="55">
        <v>5</v>
      </c>
      <c r="G465" s="55" t="str">
        <f>CONCATENATE(B465," (",D465," - ",E465,")")</f>
        <v>VMUHS (2021 - 2021)</v>
      </c>
      <c r="H465" s="55">
        <v>0</v>
      </c>
      <c r="I465" s="55">
        <v>96</v>
      </c>
      <c r="J465" s="55">
        <v>96</v>
      </c>
      <c r="K465" s="55" t="s">
        <v>93</v>
      </c>
      <c r="M465" s="55">
        <v>6</v>
      </c>
      <c r="N465" s="55">
        <v>30</v>
      </c>
      <c r="O465" s="55">
        <f>LEN(K465)</f>
        <v>20</v>
      </c>
    </row>
    <row r="466" spans="1:15" x14ac:dyDescent="0.4">
      <c r="A466" s="55">
        <v>465</v>
      </c>
      <c r="B466" s="55" t="s">
        <v>288</v>
      </c>
      <c r="C466" s="55" t="s">
        <v>289</v>
      </c>
      <c r="D466" s="55">
        <v>2021</v>
      </c>
      <c r="E466" s="55">
        <v>2021</v>
      </c>
      <c r="F466" s="55">
        <v>6</v>
      </c>
      <c r="G466" s="55" t="str">
        <f>CONCATENATE(B466," (",D466," - ",E466,")")</f>
        <v>VMUHS (2021 - 2021)</v>
      </c>
      <c r="H466" s="55">
        <v>0</v>
      </c>
      <c r="I466" s="55">
        <v>96</v>
      </c>
      <c r="J466" s="55">
        <v>96</v>
      </c>
      <c r="K466" s="55" t="s">
        <v>128</v>
      </c>
      <c r="M466" s="55">
        <v>24</v>
      </c>
      <c r="N466" s="55">
        <v>24</v>
      </c>
      <c r="O466" s="55">
        <f>LEN(K466)</f>
        <v>6</v>
      </c>
    </row>
    <row r="467" spans="1:15" x14ac:dyDescent="0.4">
      <c r="A467" s="55">
        <v>466</v>
      </c>
      <c r="B467" s="55" t="s">
        <v>288</v>
      </c>
      <c r="C467" s="55" t="s">
        <v>289</v>
      </c>
      <c r="D467" s="55">
        <v>2022</v>
      </c>
      <c r="E467" s="55">
        <v>2024</v>
      </c>
      <c r="F467" s="55">
        <v>1</v>
      </c>
      <c r="G467" s="55" t="str">
        <f>CONCATENATE(B467," (",D467," - ",E467,")")</f>
        <v>VMUHS (2022 - 2024)</v>
      </c>
      <c r="H467" s="55">
        <v>0</v>
      </c>
      <c r="I467" s="55">
        <v>96</v>
      </c>
      <c r="J467" s="55">
        <v>96</v>
      </c>
      <c r="K467" s="55" t="s">
        <v>110</v>
      </c>
      <c r="M467" s="55">
        <v>6</v>
      </c>
      <c r="N467" s="55">
        <v>6</v>
      </c>
      <c r="O467" s="55">
        <f>LEN(K467)</f>
        <v>21</v>
      </c>
    </row>
    <row r="468" spans="1:15" x14ac:dyDescent="0.4">
      <c r="A468" s="55">
        <v>467</v>
      </c>
      <c r="B468" s="55" t="s">
        <v>288</v>
      </c>
      <c r="C468" s="55" t="s">
        <v>289</v>
      </c>
      <c r="D468" s="55">
        <v>2022</v>
      </c>
      <c r="E468" s="55">
        <v>2024</v>
      </c>
      <c r="F468" s="55">
        <v>2</v>
      </c>
      <c r="G468" s="55" t="str">
        <f>CONCATENATE(B468," (",D468," - ",E468,")")</f>
        <v>VMUHS (2022 - 2024)</v>
      </c>
      <c r="H468" s="55">
        <v>0</v>
      </c>
      <c r="I468" s="55">
        <v>96</v>
      </c>
      <c r="J468" s="55">
        <v>96</v>
      </c>
      <c r="K468" s="55" t="s">
        <v>286</v>
      </c>
      <c r="M468" s="55">
        <v>24</v>
      </c>
      <c r="N468" s="55">
        <v>24</v>
      </c>
      <c r="O468" s="55">
        <f>LEN(K468)</f>
        <v>14</v>
      </c>
    </row>
    <row r="469" spans="1:15" x14ac:dyDescent="0.4">
      <c r="A469" s="55">
        <v>468</v>
      </c>
      <c r="B469" s="55" t="s">
        <v>288</v>
      </c>
      <c r="C469" s="55" t="s">
        <v>289</v>
      </c>
      <c r="D469" s="55">
        <v>2022</v>
      </c>
      <c r="E469" s="55">
        <v>2024</v>
      </c>
      <c r="F469" s="55">
        <v>3</v>
      </c>
      <c r="G469" s="55" t="str">
        <f>CONCATENATE(B469," (",D469," - ",E469,")")</f>
        <v>VMUHS (2022 - 2024)</v>
      </c>
      <c r="H469" s="55">
        <v>0</v>
      </c>
      <c r="I469" s="55">
        <v>96</v>
      </c>
      <c r="J469" s="55">
        <v>96</v>
      </c>
      <c r="K469" s="55" t="s">
        <v>287</v>
      </c>
      <c r="M469" s="55">
        <v>12</v>
      </c>
      <c r="N469" s="55">
        <v>36</v>
      </c>
      <c r="O469" s="55">
        <f>LEN(K469)</f>
        <v>13</v>
      </c>
    </row>
    <row r="470" spans="1:15" x14ac:dyDescent="0.4">
      <c r="A470" s="55">
        <v>469</v>
      </c>
      <c r="B470" s="55" t="s">
        <v>288</v>
      </c>
      <c r="C470" s="55" t="s">
        <v>289</v>
      </c>
      <c r="D470" s="55">
        <v>2022</v>
      </c>
      <c r="E470" s="55">
        <v>2024</v>
      </c>
      <c r="F470" s="55">
        <v>4</v>
      </c>
      <c r="G470" s="55" t="str">
        <f>CONCATENATE(B470," (",D470," - ",E470,")")</f>
        <v>VMUHS (2022 - 2024)</v>
      </c>
      <c r="H470" s="55">
        <v>0</v>
      </c>
      <c r="I470" s="55">
        <v>96</v>
      </c>
      <c r="J470" s="55">
        <v>96</v>
      </c>
      <c r="K470" s="55" t="s">
        <v>93</v>
      </c>
      <c r="M470" s="55">
        <v>6</v>
      </c>
      <c r="N470" s="55">
        <v>24</v>
      </c>
      <c r="O470" s="55">
        <f>LEN(K470)</f>
        <v>20</v>
      </c>
    </row>
    <row r="471" spans="1:15" x14ac:dyDescent="0.4">
      <c r="A471" s="55">
        <v>470</v>
      </c>
      <c r="B471" s="55" t="s">
        <v>288</v>
      </c>
      <c r="C471" s="55" t="s">
        <v>289</v>
      </c>
      <c r="D471" s="55">
        <v>2022</v>
      </c>
      <c r="E471" s="55">
        <v>2024</v>
      </c>
      <c r="F471" s="55">
        <v>5</v>
      </c>
      <c r="G471" s="55" t="str">
        <f>CONCATENATE(B471," (",D471," - ",E471,")")</f>
        <v>VMUHS (2022 - 2024)</v>
      </c>
      <c r="H471" s="55">
        <v>0</v>
      </c>
      <c r="I471" s="55">
        <v>96</v>
      </c>
      <c r="J471" s="55">
        <v>96</v>
      </c>
      <c r="K471" s="55" t="s">
        <v>128</v>
      </c>
      <c r="M471" s="55">
        <v>24</v>
      </c>
      <c r="N471" s="55">
        <v>24</v>
      </c>
      <c r="O471" s="55">
        <f>LEN(K471)</f>
        <v>6</v>
      </c>
    </row>
    <row r="472" spans="1:15" x14ac:dyDescent="0.4">
      <c r="A472" s="55">
        <v>471</v>
      </c>
      <c r="B472" s="55" t="s">
        <v>291</v>
      </c>
      <c r="C472" s="55" t="s">
        <v>292</v>
      </c>
      <c r="D472" s="55">
        <v>2016</v>
      </c>
      <c r="E472" s="55">
        <v>2018</v>
      </c>
      <c r="F472" s="55">
        <v>1</v>
      </c>
      <c r="G472" s="55" t="str">
        <f>CONCATENATE(B472," (",D472," - ",E472,")")</f>
        <v>MSRES (2016 - 2018)</v>
      </c>
      <c r="H472" s="55">
        <v>0</v>
      </c>
      <c r="I472" s="55">
        <v>72</v>
      </c>
      <c r="J472" s="55">
        <v>96</v>
      </c>
      <c r="K472" s="55" t="s">
        <v>293</v>
      </c>
      <c r="M472" s="55">
        <v>6</v>
      </c>
      <c r="N472" s="55">
        <v>6</v>
      </c>
      <c r="O472" s="55">
        <f>LEN(K472)</f>
        <v>21</v>
      </c>
    </row>
    <row r="473" spans="1:15" x14ac:dyDescent="0.4">
      <c r="A473" s="55">
        <v>472</v>
      </c>
      <c r="B473" s="55" t="s">
        <v>291</v>
      </c>
      <c r="C473" s="55" t="s">
        <v>292</v>
      </c>
      <c r="D473" s="55">
        <v>2016</v>
      </c>
      <c r="E473" s="55">
        <v>2018</v>
      </c>
      <c r="F473" s="55">
        <v>2</v>
      </c>
      <c r="G473" s="55" t="str">
        <f>CONCATENATE(B473," (",D473," - ",E473,")")</f>
        <v>MSRES (2016 - 2018)</v>
      </c>
      <c r="H473" s="55">
        <v>0</v>
      </c>
      <c r="I473" s="55">
        <v>72</v>
      </c>
      <c r="J473" s="55">
        <v>96</v>
      </c>
      <c r="K473" s="55" t="s">
        <v>115</v>
      </c>
      <c r="M473" s="55">
        <v>6</v>
      </c>
      <c r="N473" s="55">
        <v>6</v>
      </c>
      <c r="O473" s="55">
        <f>LEN(K473)</f>
        <v>21</v>
      </c>
    </row>
    <row r="474" spans="1:15" x14ac:dyDescent="0.4">
      <c r="A474" s="55">
        <v>473</v>
      </c>
      <c r="B474" s="55" t="s">
        <v>291</v>
      </c>
      <c r="C474" s="55" t="s">
        <v>292</v>
      </c>
      <c r="D474" s="55">
        <v>2016</v>
      </c>
      <c r="E474" s="55">
        <v>2018</v>
      </c>
      <c r="F474" s="55">
        <v>3</v>
      </c>
      <c r="G474" s="55" t="str">
        <f>CONCATENATE(B474," (",D474," - ",E474,")")</f>
        <v>MSRES (2016 - 2018)</v>
      </c>
      <c r="H474" s="55">
        <v>0</v>
      </c>
      <c r="I474" s="55">
        <v>72</v>
      </c>
      <c r="J474" s="55">
        <v>96</v>
      </c>
      <c r="K474" s="55" t="s">
        <v>210</v>
      </c>
      <c r="M474" s="55">
        <v>6</v>
      </c>
      <c r="N474" s="55">
        <v>6</v>
      </c>
      <c r="O474" s="55">
        <f>LEN(K474)</f>
        <v>21</v>
      </c>
    </row>
    <row r="475" spans="1:15" x14ac:dyDescent="0.4">
      <c r="A475" s="55">
        <v>474</v>
      </c>
      <c r="B475" s="55" t="s">
        <v>291</v>
      </c>
      <c r="C475" s="55" t="s">
        <v>292</v>
      </c>
      <c r="D475" s="55">
        <v>2016</v>
      </c>
      <c r="E475" s="55">
        <v>2018</v>
      </c>
      <c r="F475" s="55">
        <v>4</v>
      </c>
      <c r="G475" s="55" t="str">
        <f>CONCATENATE(B475," (",D475," - ",E475,")")</f>
        <v>MSRES (2016 - 2018)</v>
      </c>
      <c r="H475" s="55">
        <v>0</v>
      </c>
      <c r="I475" s="55">
        <v>72</v>
      </c>
      <c r="J475" s="55">
        <v>96</v>
      </c>
      <c r="K475" s="55" t="s">
        <v>93</v>
      </c>
      <c r="M475" s="55">
        <v>18</v>
      </c>
      <c r="N475" s="55">
        <v>18</v>
      </c>
      <c r="O475" s="55">
        <f>LEN(K475)</f>
        <v>20</v>
      </c>
    </row>
    <row r="476" spans="1:15" x14ac:dyDescent="0.4">
      <c r="A476" s="55">
        <v>475</v>
      </c>
      <c r="B476" s="55" t="s">
        <v>291</v>
      </c>
      <c r="C476" s="55" t="s">
        <v>292</v>
      </c>
      <c r="D476" s="55">
        <v>2016</v>
      </c>
      <c r="E476" s="55">
        <v>2018</v>
      </c>
      <c r="F476" s="55">
        <v>5</v>
      </c>
      <c r="G476" s="55" t="str">
        <f>CONCATENATE(B476," (",D476," - ",E476,")")</f>
        <v>MSRES (2016 - 2018)</v>
      </c>
      <c r="H476" s="55">
        <v>0</v>
      </c>
      <c r="I476" s="55">
        <v>72</v>
      </c>
      <c r="J476" s="55">
        <v>96</v>
      </c>
      <c r="K476" s="55" t="s">
        <v>294</v>
      </c>
      <c r="M476" s="55">
        <v>36</v>
      </c>
      <c r="N476" s="55">
        <v>36</v>
      </c>
      <c r="O476" s="55">
        <f>LEN(K476)</f>
        <v>19</v>
      </c>
    </row>
    <row r="477" spans="1:15" x14ac:dyDescent="0.4">
      <c r="A477" s="55">
        <v>476</v>
      </c>
      <c r="B477" s="2" t="s">
        <v>291</v>
      </c>
      <c r="C477" s="2" t="s">
        <v>292</v>
      </c>
      <c r="D477" s="2">
        <v>2016</v>
      </c>
      <c r="E477" s="2">
        <v>2018</v>
      </c>
      <c r="F477" s="2" t="s">
        <v>52</v>
      </c>
      <c r="G477" s="2" t="str">
        <f>CONCATENATE(B477," (",D477," - ",E477,")")</f>
        <v>MSRES (2016 - 2018)</v>
      </c>
      <c r="H477" s="2">
        <v>0</v>
      </c>
      <c r="I477" s="2">
        <v>72</v>
      </c>
      <c r="J477" s="2">
        <v>96</v>
      </c>
      <c r="K477" s="2" t="s">
        <v>25</v>
      </c>
      <c r="L477" s="2"/>
      <c r="M477" s="2">
        <v>24</v>
      </c>
      <c r="N477" s="2">
        <v>24</v>
      </c>
      <c r="O477" s="2">
        <f>LEN(K477)</f>
        <v>9</v>
      </c>
    </row>
    <row r="478" spans="1:15" x14ac:dyDescent="0.4">
      <c r="A478" s="55">
        <v>477</v>
      </c>
      <c r="B478" s="4" t="s">
        <v>291</v>
      </c>
      <c r="C478" s="4" t="s">
        <v>292</v>
      </c>
      <c r="D478" s="4">
        <v>2016</v>
      </c>
      <c r="E478" s="4">
        <v>2018</v>
      </c>
      <c r="F478" s="4" t="s">
        <v>43</v>
      </c>
      <c r="G478" s="4" t="str">
        <f>CONCATENATE(B478," (",D478," - ",E478,")")</f>
        <v>MSRES (2016 - 2018)</v>
      </c>
      <c r="H478" s="4">
        <v>0</v>
      </c>
      <c r="I478" s="4">
        <v>72</v>
      </c>
      <c r="J478" s="4">
        <v>96</v>
      </c>
      <c r="K478" s="4" t="s">
        <v>295</v>
      </c>
      <c r="L478" s="4" t="s">
        <v>35</v>
      </c>
      <c r="M478" s="4" t="s">
        <v>38</v>
      </c>
      <c r="N478" s="4" t="s">
        <v>38</v>
      </c>
      <c r="O478" s="4">
        <f>LEN(K478)</f>
        <v>44</v>
      </c>
    </row>
    <row r="479" spans="1:15" x14ac:dyDescent="0.4">
      <c r="A479" s="55">
        <v>478</v>
      </c>
      <c r="B479" s="4" t="s">
        <v>291</v>
      </c>
      <c r="C479" s="4" t="s">
        <v>292</v>
      </c>
      <c r="D479" s="4">
        <v>2016</v>
      </c>
      <c r="E479" s="4">
        <v>2018</v>
      </c>
      <c r="F479" s="4" t="s">
        <v>44</v>
      </c>
      <c r="G479" s="4" t="str">
        <f>CONCATENATE(B479," (",D479," - ",E479,")")</f>
        <v>MSRES (2016 - 2018)</v>
      </c>
      <c r="H479" s="4">
        <v>0</v>
      </c>
      <c r="I479" s="4">
        <v>72</v>
      </c>
      <c r="J479" s="4">
        <v>96</v>
      </c>
      <c r="K479" s="4" t="s">
        <v>296</v>
      </c>
      <c r="L479" s="4" t="s">
        <v>35</v>
      </c>
      <c r="M479" s="4" t="s">
        <v>38</v>
      </c>
      <c r="N479" s="4" t="s">
        <v>38</v>
      </c>
      <c r="O479" s="4">
        <f>LEN(K479)</f>
        <v>28</v>
      </c>
    </row>
    <row r="480" spans="1:15" x14ac:dyDescent="0.4">
      <c r="A480" s="55">
        <v>479</v>
      </c>
      <c r="B480" s="55" t="s">
        <v>291</v>
      </c>
      <c r="C480" s="55" t="s">
        <v>292</v>
      </c>
      <c r="D480" s="55">
        <v>2019</v>
      </c>
      <c r="E480" s="55">
        <v>2022</v>
      </c>
      <c r="F480" s="55">
        <v>1</v>
      </c>
      <c r="G480" s="55" t="str">
        <f>CONCATENATE(B480," (",D480," - ",E480,")")</f>
        <v>MSRES (2019 - 2022)</v>
      </c>
      <c r="H480" s="55">
        <v>0</v>
      </c>
      <c r="I480" s="55">
        <v>72</v>
      </c>
      <c r="J480" s="55">
        <v>96</v>
      </c>
      <c r="K480" s="55" t="s">
        <v>300</v>
      </c>
      <c r="M480" s="55">
        <v>24</v>
      </c>
      <c r="N480" s="55">
        <v>24</v>
      </c>
      <c r="O480" s="55">
        <f>LEN(K480)</f>
        <v>25</v>
      </c>
    </row>
    <row r="481" spans="1:15" x14ac:dyDescent="0.4">
      <c r="A481" s="55">
        <v>480</v>
      </c>
      <c r="B481" s="55" t="s">
        <v>291</v>
      </c>
      <c r="C481" s="55" t="s">
        <v>292</v>
      </c>
      <c r="D481" s="55">
        <v>2019</v>
      </c>
      <c r="E481" s="55">
        <v>2022</v>
      </c>
      <c r="F481" s="55">
        <v>2</v>
      </c>
      <c r="G481" s="55" t="str">
        <f>CONCATENATE(B481," (",D481," - ",E481,")")</f>
        <v>MSRES (2019 - 2022)</v>
      </c>
      <c r="H481" s="55">
        <v>0</v>
      </c>
      <c r="I481" s="55">
        <v>72</v>
      </c>
      <c r="J481" s="55">
        <v>96</v>
      </c>
      <c r="K481" s="55" t="s">
        <v>210</v>
      </c>
      <c r="M481" s="55">
        <v>6</v>
      </c>
      <c r="N481" s="55">
        <v>6</v>
      </c>
      <c r="O481" s="55">
        <f>LEN(K481)</f>
        <v>21</v>
      </c>
    </row>
    <row r="482" spans="1:15" x14ac:dyDescent="0.4">
      <c r="A482" s="55">
        <v>481</v>
      </c>
      <c r="B482" s="55" t="s">
        <v>291</v>
      </c>
      <c r="C482" s="55" t="s">
        <v>292</v>
      </c>
      <c r="D482" s="55">
        <v>2019</v>
      </c>
      <c r="E482" s="55">
        <v>2022</v>
      </c>
      <c r="F482" s="55">
        <v>3</v>
      </c>
      <c r="G482" s="55" t="str">
        <f>CONCATENATE(B482," (",D482," - ",E482,")")</f>
        <v>MSRES (2019 - 2022)</v>
      </c>
      <c r="H482" s="55">
        <v>0</v>
      </c>
      <c r="I482" s="55">
        <v>72</v>
      </c>
      <c r="J482" s="55">
        <v>96</v>
      </c>
      <c r="K482" s="55" t="s">
        <v>248</v>
      </c>
      <c r="M482" s="55">
        <v>18</v>
      </c>
      <c r="N482" s="55">
        <v>18</v>
      </c>
      <c r="O482" s="55">
        <f>LEN(K482)</f>
        <v>21</v>
      </c>
    </row>
    <row r="483" spans="1:15" x14ac:dyDescent="0.4">
      <c r="A483" s="55">
        <v>482</v>
      </c>
      <c r="B483" s="55" t="s">
        <v>291</v>
      </c>
      <c r="C483" s="55" t="s">
        <v>292</v>
      </c>
      <c r="D483" s="55">
        <v>2019</v>
      </c>
      <c r="E483" s="55">
        <v>2022</v>
      </c>
      <c r="F483" s="55">
        <v>4</v>
      </c>
      <c r="G483" s="55" t="str">
        <f>CONCATENATE(B483," (",D483," - ",E483,")")</f>
        <v>MSRES (2019 - 2022)</v>
      </c>
      <c r="H483" s="55">
        <v>0</v>
      </c>
      <c r="I483" s="55">
        <v>72</v>
      </c>
      <c r="J483" s="55">
        <v>96</v>
      </c>
      <c r="K483" s="55" t="s">
        <v>301</v>
      </c>
      <c r="M483" s="55">
        <v>24</v>
      </c>
      <c r="N483" s="55">
        <v>24</v>
      </c>
      <c r="O483" s="55">
        <f>LEN(K483)</f>
        <v>35</v>
      </c>
    </row>
    <row r="484" spans="1:15" x14ac:dyDescent="0.4">
      <c r="A484" s="55">
        <v>483</v>
      </c>
      <c r="B484" s="2" t="s">
        <v>291</v>
      </c>
      <c r="C484" s="2" t="s">
        <v>292</v>
      </c>
      <c r="D484" s="2">
        <v>2019</v>
      </c>
      <c r="E484" s="2">
        <v>2022</v>
      </c>
      <c r="F484" s="2" t="s">
        <v>52</v>
      </c>
      <c r="G484" s="2" t="str">
        <f>CONCATENATE(B484," (",D484," - ",E484,")")</f>
        <v>MSRES (2019 - 2022)</v>
      </c>
      <c r="H484" s="2">
        <v>0</v>
      </c>
      <c r="I484" s="2">
        <v>72</v>
      </c>
      <c r="J484" s="2">
        <v>96</v>
      </c>
      <c r="K484" s="2" t="s">
        <v>25</v>
      </c>
      <c r="L484" s="2"/>
      <c r="M484" s="2">
        <v>24</v>
      </c>
      <c r="N484" s="2">
        <v>24</v>
      </c>
      <c r="O484" s="2">
        <f>LEN(K484)</f>
        <v>9</v>
      </c>
    </row>
    <row r="485" spans="1:15" x14ac:dyDescent="0.4">
      <c r="A485" s="55">
        <v>484</v>
      </c>
      <c r="B485" s="55" t="s">
        <v>297</v>
      </c>
      <c r="C485" s="55" t="s">
        <v>298</v>
      </c>
      <c r="D485" s="55">
        <v>2016</v>
      </c>
      <c r="E485" s="55">
        <v>2018</v>
      </c>
      <c r="F485" s="55">
        <v>1</v>
      </c>
      <c r="G485" s="55" t="str">
        <f>CONCATENATE(B485," (",D485," - ",E485,")")</f>
        <v>VSRES (2016 - 2018)</v>
      </c>
      <c r="H485" s="55">
        <v>0</v>
      </c>
      <c r="I485" s="55">
        <v>96</v>
      </c>
      <c r="J485" s="55">
        <v>96</v>
      </c>
      <c r="K485" s="55" t="s">
        <v>293</v>
      </c>
      <c r="M485" s="55">
        <v>6</v>
      </c>
      <c r="N485" s="55">
        <v>6</v>
      </c>
      <c r="O485" s="55">
        <f>LEN(K485)</f>
        <v>21</v>
      </c>
    </row>
    <row r="486" spans="1:15" x14ac:dyDescent="0.4">
      <c r="A486" s="55">
        <v>485</v>
      </c>
      <c r="B486" s="55" t="s">
        <v>297</v>
      </c>
      <c r="C486" s="55" t="s">
        <v>298</v>
      </c>
      <c r="D486" s="55">
        <v>2016</v>
      </c>
      <c r="E486" s="55">
        <v>2018</v>
      </c>
      <c r="F486" s="55">
        <v>2</v>
      </c>
      <c r="G486" s="55" t="str">
        <f>CONCATENATE(B486," (",D486," - ",E486,")")</f>
        <v>VSRES (2016 - 2018)</v>
      </c>
      <c r="H486" s="55">
        <v>0</v>
      </c>
      <c r="I486" s="55">
        <v>96</v>
      </c>
      <c r="J486" s="55">
        <v>96</v>
      </c>
      <c r="K486" s="55" t="s">
        <v>115</v>
      </c>
      <c r="M486" s="55">
        <v>6</v>
      </c>
      <c r="N486" s="55">
        <v>6</v>
      </c>
      <c r="O486" s="55">
        <f>LEN(K486)</f>
        <v>21</v>
      </c>
    </row>
    <row r="487" spans="1:15" x14ac:dyDescent="0.4">
      <c r="A487" s="55">
        <v>486</v>
      </c>
      <c r="B487" s="55" t="s">
        <v>297</v>
      </c>
      <c r="C487" s="55" t="s">
        <v>298</v>
      </c>
      <c r="D487" s="55">
        <v>2016</v>
      </c>
      <c r="E487" s="55">
        <v>2018</v>
      </c>
      <c r="F487" s="55">
        <v>3</v>
      </c>
      <c r="G487" s="55" t="str">
        <f>CONCATENATE(B487," (",D487," - ",E487,")")</f>
        <v>VSRES (2016 - 2018)</v>
      </c>
      <c r="H487" s="55">
        <v>0</v>
      </c>
      <c r="I487" s="55">
        <v>96</v>
      </c>
      <c r="J487" s="55">
        <v>96</v>
      </c>
      <c r="K487" s="55" t="s">
        <v>210</v>
      </c>
      <c r="M487" s="55">
        <v>6</v>
      </c>
      <c r="N487" s="55">
        <v>6</v>
      </c>
      <c r="O487" s="55">
        <f>LEN(K487)</f>
        <v>21</v>
      </c>
    </row>
    <row r="488" spans="1:15" x14ac:dyDescent="0.4">
      <c r="A488" s="55">
        <v>487</v>
      </c>
      <c r="B488" s="55" t="s">
        <v>297</v>
      </c>
      <c r="C488" s="55" t="s">
        <v>298</v>
      </c>
      <c r="D488" s="55">
        <v>2016</v>
      </c>
      <c r="E488" s="55">
        <v>2018</v>
      </c>
      <c r="F488" s="55">
        <v>4</v>
      </c>
      <c r="G488" s="55" t="str">
        <f>CONCATENATE(B488," (",D488," - ",E488,")")</f>
        <v>VSRES (2016 - 2018)</v>
      </c>
      <c r="H488" s="55">
        <v>0</v>
      </c>
      <c r="I488" s="55">
        <v>96</v>
      </c>
      <c r="J488" s="55">
        <v>96</v>
      </c>
      <c r="K488" s="55" t="s">
        <v>93</v>
      </c>
      <c r="M488" s="55">
        <v>18</v>
      </c>
      <c r="N488" s="55">
        <v>18</v>
      </c>
      <c r="O488" s="55">
        <f>LEN(K488)</f>
        <v>20</v>
      </c>
    </row>
    <row r="489" spans="1:15" x14ac:dyDescent="0.4">
      <c r="A489" s="55">
        <v>488</v>
      </c>
      <c r="B489" s="55" t="s">
        <v>297</v>
      </c>
      <c r="C489" s="55" t="s">
        <v>298</v>
      </c>
      <c r="D489" s="55">
        <v>2016</v>
      </c>
      <c r="E489" s="55">
        <v>2018</v>
      </c>
      <c r="F489" s="55">
        <v>5</v>
      </c>
      <c r="G489" s="55" t="str">
        <f>CONCATENATE(B489," (",D489," - ",E489,")")</f>
        <v>VSRES (2016 - 2018)</v>
      </c>
      <c r="H489" s="55">
        <v>0</v>
      </c>
      <c r="I489" s="55">
        <v>96</v>
      </c>
      <c r="J489" s="55">
        <v>96</v>
      </c>
      <c r="K489" s="55" t="s">
        <v>294</v>
      </c>
      <c r="M489" s="55">
        <v>36</v>
      </c>
      <c r="N489" s="55">
        <v>36</v>
      </c>
      <c r="O489" s="55">
        <f>LEN(K489)</f>
        <v>19</v>
      </c>
    </row>
    <row r="490" spans="1:15" x14ac:dyDescent="0.4">
      <c r="A490" s="55">
        <v>489</v>
      </c>
      <c r="B490" s="55" t="s">
        <v>297</v>
      </c>
      <c r="C490" s="55" t="s">
        <v>298</v>
      </c>
      <c r="D490" s="55">
        <v>2016</v>
      </c>
      <c r="E490" s="55">
        <v>2018</v>
      </c>
      <c r="F490" s="55">
        <v>6</v>
      </c>
      <c r="G490" s="55" t="str">
        <f>CONCATENATE(B490," (",D490," - ",E490,")")</f>
        <v>VSRES (2016 - 2018)</v>
      </c>
      <c r="H490" s="55">
        <v>0</v>
      </c>
      <c r="I490" s="55">
        <v>96</v>
      </c>
      <c r="J490" s="55">
        <v>96</v>
      </c>
      <c r="K490" s="55" t="s">
        <v>128</v>
      </c>
      <c r="M490" s="55">
        <v>24</v>
      </c>
      <c r="N490" s="55">
        <v>24</v>
      </c>
      <c r="O490" s="55">
        <f>LEN(K490)</f>
        <v>6</v>
      </c>
    </row>
    <row r="491" spans="1:15" x14ac:dyDescent="0.4">
      <c r="A491" s="55">
        <v>490</v>
      </c>
      <c r="B491" s="4" t="s">
        <v>297</v>
      </c>
      <c r="C491" s="4" t="s">
        <v>298</v>
      </c>
      <c r="D491" s="4">
        <v>2016</v>
      </c>
      <c r="E491" s="4">
        <v>2018</v>
      </c>
      <c r="F491" s="4" t="s">
        <v>43</v>
      </c>
      <c r="G491" s="4" t="str">
        <f>CONCATENATE(B491," (",D491," - ",E491,")")</f>
        <v>VSRES (2016 - 2018)</v>
      </c>
      <c r="H491" s="4">
        <v>0</v>
      </c>
      <c r="I491" s="4">
        <v>96</v>
      </c>
      <c r="J491" s="4">
        <v>96</v>
      </c>
      <c r="K491" s="4" t="s">
        <v>295</v>
      </c>
      <c r="L491" s="4" t="s">
        <v>35</v>
      </c>
      <c r="M491" s="4" t="s">
        <v>38</v>
      </c>
      <c r="N491" s="4" t="s">
        <v>38</v>
      </c>
      <c r="O491" s="4">
        <f>LEN(K491)</f>
        <v>44</v>
      </c>
    </row>
    <row r="492" spans="1:15" x14ac:dyDescent="0.4">
      <c r="A492" s="55">
        <v>491</v>
      </c>
      <c r="B492" s="4" t="s">
        <v>297</v>
      </c>
      <c r="C492" s="4" t="s">
        <v>298</v>
      </c>
      <c r="D492" s="4">
        <v>2016</v>
      </c>
      <c r="E492" s="4">
        <v>2018</v>
      </c>
      <c r="F492" s="4" t="s">
        <v>44</v>
      </c>
      <c r="G492" s="4" t="str">
        <f>CONCATENATE(B492," (",D492," - ",E492,")")</f>
        <v>VSRES (2016 - 2018)</v>
      </c>
      <c r="H492" s="4">
        <v>0</v>
      </c>
      <c r="I492" s="4">
        <v>96</v>
      </c>
      <c r="J492" s="4">
        <v>96</v>
      </c>
      <c r="K492" s="4" t="s">
        <v>299</v>
      </c>
      <c r="L492" s="4" t="s">
        <v>35</v>
      </c>
      <c r="M492" s="4" t="s">
        <v>38</v>
      </c>
      <c r="N492" s="4" t="s">
        <v>38</v>
      </c>
      <c r="O492" s="4">
        <f>LEN(K492)</f>
        <v>28</v>
      </c>
    </row>
    <row r="493" spans="1:15" x14ac:dyDescent="0.4">
      <c r="A493" s="55">
        <v>492</v>
      </c>
      <c r="B493" s="55" t="s">
        <v>297</v>
      </c>
      <c r="C493" s="55" t="s">
        <v>298</v>
      </c>
      <c r="D493" s="55">
        <v>2019</v>
      </c>
      <c r="E493" s="55">
        <v>2022</v>
      </c>
      <c r="F493" s="55">
        <v>1</v>
      </c>
      <c r="G493" s="55" t="str">
        <f>CONCATENATE(B493," (",D493," - ",E493,")")</f>
        <v>VSRES (2019 - 2022)</v>
      </c>
      <c r="H493" s="55">
        <v>0</v>
      </c>
      <c r="I493" s="55">
        <v>96</v>
      </c>
      <c r="J493" s="55">
        <v>96</v>
      </c>
      <c r="K493" s="55" t="s">
        <v>300</v>
      </c>
      <c r="M493" s="55">
        <v>24</v>
      </c>
      <c r="N493" s="55">
        <v>24</v>
      </c>
      <c r="O493" s="55">
        <f>LEN(K493)</f>
        <v>25</v>
      </c>
    </row>
    <row r="494" spans="1:15" x14ac:dyDescent="0.4">
      <c r="A494" s="55">
        <v>493</v>
      </c>
      <c r="B494" s="55" t="s">
        <v>297</v>
      </c>
      <c r="C494" s="55" t="s">
        <v>298</v>
      </c>
      <c r="D494" s="55">
        <v>2019</v>
      </c>
      <c r="E494" s="55">
        <v>2022</v>
      </c>
      <c r="F494" s="55">
        <v>2</v>
      </c>
      <c r="G494" s="55" t="str">
        <f>CONCATENATE(B494," (",D494," - ",E494,")")</f>
        <v>VSRES (2019 - 2022)</v>
      </c>
      <c r="H494" s="55">
        <v>0</v>
      </c>
      <c r="I494" s="55">
        <v>96</v>
      </c>
      <c r="J494" s="55">
        <v>96</v>
      </c>
      <c r="K494" s="55" t="s">
        <v>210</v>
      </c>
      <c r="M494" s="55">
        <v>6</v>
      </c>
      <c r="N494" s="55">
        <v>6</v>
      </c>
      <c r="O494" s="55">
        <f>LEN(K494)</f>
        <v>21</v>
      </c>
    </row>
    <row r="495" spans="1:15" x14ac:dyDescent="0.4">
      <c r="A495" s="55">
        <v>494</v>
      </c>
      <c r="B495" s="55" t="s">
        <v>297</v>
      </c>
      <c r="C495" s="55" t="s">
        <v>298</v>
      </c>
      <c r="D495" s="55">
        <v>2019</v>
      </c>
      <c r="E495" s="55">
        <v>2022</v>
      </c>
      <c r="F495" s="55">
        <v>3</v>
      </c>
      <c r="G495" s="55" t="str">
        <f>CONCATENATE(B495," (",D495," - ",E495,")")</f>
        <v>VSRES (2019 - 2022)</v>
      </c>
      <c r="H495" s="55">
        <v>0</v>
      </c>
      <c r="I495" s="55">
        <v>96</v>
      </c>
      <c r="J495" s="55">
        <v>96</v>
      </c>
      <c r="K495" s="55" t="s">
        <v>248</v>
      </c>
      <c r="M495" s="55">
        <v>18</v>
      </c>
      <c r="N495" s="55">
        <v>18</v>
      </c>
      <c r="O495" s="55">
        <f>LEN(K495)</f>
        <v>21</v>
      </c>
    </row>
    <row r="496" spans="1:15" x14ac:dyDescent="0.4">
      <c r="A496" s="55">
        <v>495</v>
      </c>
      <c r="B496" s="55" t="s">
        <v>297</v>
      </c>
      <c r="C496" s="55" t="s">
        <v>298</v>
      </c>
      <c r="D496" s="55">
        <v>2019</v>
      </c>
      <c r="E496" s="55">
        <v>2022</v>
      </c>
      <c r="F496" s="55">
        <v>4</v>
      </c>
      <c r="G496" s="55" t="str">
        <f>CONCATENATE(B496," (",D496," - ",E496,")")</f>
        <v>VSRES (2019 - 2022)</v>
      </c>
      <c r="H496" s="55">
        <v>0</v>
      </c>
      <c r="I496" s="55">
        <v>96</v>
      </c>
      <c r="J496" s="55">
        <v>96</v>
      </c>
      <c r="K496" s="55" t="s">
        <v>301</v>
      </c>
      <c r="M496" s="55">
        <v>24</v>
      </c>
      <c r="N496" s="55">
        <v>24</v>
      </c>
      <c r="O496" s="55">
        <f>LEN(K496)</f>
        <v>35</v>
      </c>
    </row>
    <row r="497" spans="1:15" x14ac:dyDescent="0.4">
      <c r="A497" s="55">
        <v>496</v>
      </c>
      <c r="B497" s="55" t="s">
        <v>297</v>
      </c>
      <c r="C497" s="55" t="s">
        <v>298</v>
      </c>
      <c r="D497" s="55">
        <v>2019</v>
      </c>
      <c r="E497" s="55">
        <v>2022</v>
      </c>
      <c r="F497" s="55">
        <v>5</v>
      </c>
      <c r="G497" s="55" t="str">
        <f>CONCATENATE(B497," (",D497," - ",E497,")")</f>
        <v>VSRES (2019 - 2022)</v>
      </c>
      <c r="H497" s="55">
        <v>0</v>
      </c>
      <c r="I497" s="55">
        <v>96</v>
      </c>
      <c r="J497" s="55">
        <v>96</v>
      </c>
      <c r="K497" s="55" t="s">
        <v>128</v>
      </c>
      <c r="M497" s="55">
        <v>24</v>
      </c>
      <c r="N497" s="55">
        <v>24</v>
      </c>
      <c r="O497" s="55">
        <f>LEN(K497)</f>
        <v>6</v>
      </c>
    </row>
    <row r="498" spans="1:15" x14ac:dyDescent="0.4">
      <c r="A498" s="55">
        <v>497</v>
      </c>
      <c r="B498" s="55" t="s">
        <v>302</v>
      </c>
      <c r="C498" s="55" t="s">
        <v>303</v>
      </c>
      <c r="D498" s="55">
        <v>2022</v>
      </c>
      <c r="E498" s="55">
        <v>2025</v>
      </c>
      <c r="F498" s="55">
        <v>1</v>
      </c>
      <c r="G498" s="55" t="str">
        <f>CONCATENATE(B498," (",D498," - ",E498,")")</f>
        <v>MSRM (2022 - 2025)</v>
      </c>
      <c r="H498" s="55">
        <v>0</v>
      </c>
      <c r="I498" s="55">
        <v>48</v>
      </c>
      <c r="J498" s="55">
        <v>48</v>
      </c>
      <c r="K498" s="55" t="s">
        <v>210</v>
      </c>
      <c r="M498" s="55">
        <v>6</v>
      </c>
      <c r="N498" s="55">
        <v>6</v>
      </c>
      <c r="O498" s="55">
        <f>LEN(K498)</f>
        <v>21</v>
      </c>
    </row>
    <row r="499" spans="1:15" x14ac:dyDescent="0.4">
      <c r="A499" s="55">
        <v>498</v>
      </c>
      <c r="B499" s="55" t="s">
        <v>302</v>
      </c>
      <c r="C499" s="55" t="s">
        <v>303</v>
      </c>
      <c r="D499" s="55">
        <v>2022</v>
      </c>
      <c r="E499" s="55">
        <v>2025</v>
      </c>
      <c r="F499" s="55">
        <v>2</v>
      </c>
      <c r="G499" s="55" t="str">
        <f>CONCATENATE(B499," (",D499," - ",E499,")")</f>
        <v>MSRM (2022 - 2025)</v>
      </c>
      <c r="H499" s="55">
        <v>0</v>
      </c>
      <c r="I499" s="55">
        <v>48</v>
      </c>
      <c r="J499" s="55">
        <v>48</v>
      </c>
      <c r="K499" s="55" t="s">
        <v>248</v>
      </c>
      <c r="M499" s="55">
        <v>18</v>
      </c>
      <c r="N499" s="55">
        <v>18</v>
      </c>
      <c r="O499" s="55">
        <f>LEN(K499)</f>
        <v>21</v>
      </c>
    </row>
    <row r="500" spans="1:15" x14ac:dyDescent="0.4">
      <c r="A500" s="55">
        <v>499</v>
      </c>
      <c r="B500" s="55" t="s">
        <v>302</v>
      </c>
      <c r="C500" s="55" t="s">
        <v>303</v>
      </c>
      <c r="D500" s="55">
        <v>2022</v>
      </c>
      <c r="E500" s="55">
        <v>2025</v>
      </c>
      <c r="F500" s="55">
        <v>3</v>
      </c>
      <c r="G500" s="55" t="str">
        <f>CONCATENATE(B500," (",D500," - ",E500,")")</f>
        <v>MSRM (2022 - 2025)</v>
      </c>
      <c r="H500" s="55">
        <v>0</v>
      </c>
      <c r="I500" s="55">
        <v>48</v>
      </c>
      <c r="J500" s="55">
        <v>48</v>
      </c>
      <c r="K500" s="55" t="s">
        <v>301</v>
      </c>
      <c r="M500" s="55">
        <v>24</v>
      </c>
      <c r="N500" s="55">
        <v>24</v>
      </c>
      <c r="O500" s="55">
        <f>LEN(K500)</f>
        <v>35</v>
      </c>
    </row>
    <row r="501" spans="1:15" x14ac:dyDescent="0.4">
      <c r="A501" s="55">
        <v>500</v>
      </c>
      <c r="B501" s="55" t="s">
        <v>304</v>
      </c>
      <c r="C501" s="55" t="s">
        <v>305</v>
      </c>
      <c r="D501" s="55">
        <v>2022</v>
      </c>
      <c r="E501" s="55">
        <v>2025</v>
      </c>
      <c r="F501" s="55">
        <v>1</v>
      </c>
      <c r="G501" s="55" t="str">
        <f>CONCATENATE(B501," (",D501," - ",E501,")")</f>
        <v>VSRM (2022 - 2025)</v>
      </c>
      <c r="H501" s="55">
        <v>0</v>
      </c>
      <c r="I501" s="55">
        <v>72</v>
      </c>
      <c r="J501" s="55">
        <v>72</v>
      </c>
      <c r="K501" s="55" t="s">
        <v>210</v>
      </c>
      <c r="M501" s="55">
        <v>6</v>
      </c>
      <c r="N501" s="55">
        <v>6</v>
      </c>
      <c r="O501" s="55">
        <f>LEN(K501)</f>
        <v>21</v>
      </c>
    </row>
    <row r="502" spans="1:15" x14ac:dyDescent="0.4">
      <c r="A502" s="55">
        <v>501</v>
      </c>
      <c r="B502" s="55" t="s">
        <v>304</v>
      </c>
      <c r="C502" s="55" t="s">
        <v>305</v>
      </c>
      <c r="D502" s="55">
        <v>2022</v>
      </c>
      <c r="E502" s="55">
        <v>2025</v>
      </c>
      <c r="F502" s="55">
        <v>2</v>
      </c>
      <c r="G502" s="55" t="str">
        <f>CONCATENATE(B502," (",D502," - ",E502,")")</f>
        <v>VSRM (2022 - 2025)</v>
      </c>
      <c r="H502" s="55">
        <v>0</v>
      </c>
      <c r="I502" s="55">
        <v>72</v>
      </c>
      <c r="J502" s="55">
        <v>72</v>
      </c>
      <c r="K502" s="55" t="s">
        <v>248</v>
      </c>
      <c r="M502" s="55">
        <v>18</v>
      </c>
      <c r="N502" s="55">
        <v>18</v>
      </c>
      <c r="O502" s="55">
        <f>LEN(K502)</f>
        <v>21</v>
      </c>
    </row>
    <row r="503" spans="1:15" x14ac:dyDescent="0.4">
      <c r="A503" s="55">
        <v>502</v>
      </c>
      <c r="B503" s="55" t="s">
        <v>304</v>
      </c>
      <c r="C503" s="55" t="s">
        <v>305</v>
      </c>
      <c r="D503" s="55">
        <v>2022</v>
      </c>
      <c r="E503" s="55">
        <v>2025</v>
      </c>
      <c r="F503" s="55">
        <v>3</v>
      </c>
      <c r="G503" s="55" t="str">
        <f>CONCATENATE(B503," (",D503," - ",E503,")")</f>
        <v>VSRM (2022 - 2025)</v>
      </c>
      <c r="H503" s="55">
        <v>0</v>
      </c>
      <c r="I503" s="55">
        <v>72</v>
      </c>
      <c r="J503" s="55">
        <v>72</v>
      </c>
      <c r="K503" s="55" t="s">
        <v>301</v>
      </c>
      <c r="M503" s="55">
        <v>24</v>
      </c>
      <c r="N503" s="55">
        <v>24</v>
      </c>
      <c r="O503" s="55">
        <f>LEN(K503)</f>
        <v>35</v>
      </c>
    </row>
    <row r="504" spans="1:15" x14ac:dyDescent="0.4">
      <c r="A504" s="55">
        <v>503</v>
      </c>
      <c r="B504" s="55" t="s">
        <v>304</v>
      </c>
      <c r="C504" s="55" t="s">
        <v>305</v>
      </c>
      <c r="D504" s="55">
        <v>2022</v>
      </c>
      <c r="E504" s="55">
        <v>2025</v>
      </c>
      <c r="F504" s="55">
        <v>4</v>
      </c>
      <c r="G504" s="55" t="str">
        <f>CONCATENATE(B504," (",D504," - ",E504,")")</f>
        <v>VSRM (2022 - 2025)</v>
      </c>
      <c r="H504" s="55">
        <v>0</v>
      </c>
      <c r="I504" s="55">
        <v>72</v>
      </c>
      <c r="J504" s="55">
        <v>72</v>
      </c>
      <c r="K504" s="55" t="s">
        <v>128</v>
      </c>
      <c r="M504" s="55">
        <v>24</v>
      </c>
      <c r="N504" s="55">
        <v>24</v>
      </c>
      <c r="O504" s="55">
        <f>LEN(K504)</f>
        <v>6</v>
      </c>
    </row>
    <row r="505" spans="1:15" x14ac:dyDescent="0.4">
      <c r="A505" s="55">
        <v>504</v>
      </c>
      <c r="B505" s="55" t="s">
        <v>306</v>
      </c>
      <c r="C505" s="55" t="s">
        <v>307</v>
      </c>
      <c r="D505" s="55">
        <v>2015</v>
      </c>
      <c r="E505" s="55">
        <v>2016</v>
      </c>
      <c r="F505" s="55">
        <v>1</v>
      </c>
      <c r="G505" s="55" t="str">
        <f>CONCATENATE(B505," (",D505," - ",E505,")")</f>
        <v>MTRAN (2015 - 2016)</v>
      </c>
      <c r="H505" s="55">
        <v>0</v>
      </c>
      <c r="I505" s="55">
        <v>72</v>
      </c>
      <c r="J505" s="55">
        <v>96</v>
      </c>
      <c r="K505" s="55" t="s">
        <v>308</v>
      </c>
      <c r="M505" s="55">
        <v>6</v>
      </c>
      <c r="N505" s="55">
        <v>6</v>
      </c>
      <c r="O505" s="55">
        <f>LEN(K505)</f>
        <v>21</v>
      </c>
    </row>
    <row r="506" spans="1:15" x14ac:dyDescent="0.4">
      <c r="A506" s="55">
        <v>505</v>
      </c>
      <c r="B506" s="55" t="s">
        <v>306</v>
      </c>
      <c r="C506" s="55" t="s">
        <v>307</v>
      </c>
      <c r="D506" s="55">
        <v>2015</v>
      </c>
      <c r="E506" s="55">
        <v>2016</v>
      </c>
      <c r="F506" s="55">
        <v>2</v>
      </c>
      <c r="G506" s="55" t="str">
        <f>CONCATENATE(B506," (",D506," - ",E506,")")</f>
        <v>MTRAN (2015 - 2016)</v>
      </c>
      <c r="H506" s="55">
        <v>0</v>
      </c>
      <c r="I506" s="55">
        <v>72</v>
      </c>
      <c r="J506" s="55">
        <v>96</v>
      </c>
      <c r="K506" s="55" t="s">
        <v>309</v>
      </c>
      <c r="M506" s="55">
        <v>6</v>
      </c>
      <c r="N506" s="55">
        <v>6</v>
      </c>
      <c r="O506" s="55">
        <f>LEN(K506)</f>
        <v>21</v>
      </c>
    </row>
    <row r="507" spans="1:15" x14ac:dyDescent="0.4">
      <c r="A507" s="55">
        <v>506</v>
      </c>
      <c r="B507" s="55" t="s">
        <v>306</v>
      </c>
      <c r="C507" s="55" t="s">
        <v>307</v>
      </c>
      <c r="D507" s="55">
        <v>2015</v>
      </c>
      <c r="E507" s="55">
        <v>2016</v>
      </c>
      <c r="F507" s="55">
        <v>3</v>
      </c>
      <c r="G507" s="55" t="str">
        <f>CONCATENATE(B507," (",D507," - ",E507,")")</f>
        <v>MTRAN (2015 - 2016)</v>
      </c>
      <c r="H507" s="55">
        <v>0</v>
      </c>
      <c r="I507" s="55">
        <v>72</v>
      </c>
      <c r="J507" s="55">
        <v>96</v>
      </c>
      <c r="K507" s="55" t="s">
        <v>310</v>
      </c>
      <c r="M507" s="55">
        <v>24</v>
      </c>
      <c r="N507" s="55">
        <v>24</v>
      </c>
      <c r="O507" s="55">
        <f>LEN(K507)</f>
        <v>31</v>
      </c>
    </row>
    <row r="508" spans="1:15" x14ac:dyDescent="0.4">
      <c r="A508" s="55">
        <v>507</v>
      </c>
      <c r="B508" s="55" t="s">
        <v>306</v>
      </c>
      <c r="C508" s="55" t="s">
        <v>307</v>
      </c>
      <c r="D508" s="55">
        <v>2015</v>
      </c>
      <c r="E508" s="55">
        <v>2016</v>
      </c>
      <c r="F508" s="55">
        <v>4</v>
      </c>
      <c r="G508" s="55" t="str">
        <f>CONCATENATE(B508," (",D508," - ",E508,")")</f>
        <v>MTRAN (2015 - 2016)</v>
      </c>
      <c r="H508" s="55">
        <v>0</v>
      </c>
      <c r="I508" s="55">
        <v>72</v>
      </c>
      <c r="J508" s="55">
        <v>96</v>
      </c>
      <c r="K508" s="55" t="s">
        <v>311</v>
      </c>
      <c r="M508" s="55">
        <v>12</v>
      </c>
      <c r="N508" s="55">
        <v>12</v>
      </c>
      <c r="O508" s="55">
        <f>LEN(K508)</f>
        <v>29</v>
      </c>
    </row>
    <row r="509" spans="1:15" x14ac:dyDescent="0.4">
      <c r="A509" s="55">
        <v>508</v>
      </c>
      <c r="B509" s="55" t="s">
        <v>306</v>
      </c>
      <c r="C509" s="55" t="s">
        <v>307</v>
      </c>
      <c r="D509" s="55">
        <v>2015</v>
      </c>
      <c r="E509" s="55">
        <v>2016</v>
      </c>
      <c r="F509" s="55">
        <v>5</v>
      </c>
      <c r="G509" s="55" t="str">
        <f>CONCATENATE(B509," (",D509," - ",E509,")")</f>
        <v>MTRAN (2015 - 2016)</v>
      </c>
      <c r="H509" s="55">
        <v>0</v>
      </c>
      <c r="I509" s="55">
        <v>72</v>
      </c>
      <c r="J509" s="55">
        <v>96</v>
      </c>
      <c r="K509" s="55" t="s">
        <v>312</v>
      </c>
      <c r="M509" s="55">
        <v>24</v>
      </c>
      <c r="N509" s="55">
        <v>24</v>
      </c>
      <c r="O509" s="55">
        <f>LEN(K509)</f>
        <v>21</v>
      </c>
    </row>
    <row r="510" spans="1:15" x14ac:dyDescent="0.4">
      <c r="A510" s="55">
        <v>509</v>
      </c>
      <c r="B510" s="2" t="s">
        <v>306</v>
      </c>
      <c r="C510" s="2" t="s">
        <v>307</v>
      </c>
      <c r="D510" s="2">
        <v>2015</v>
      </c>
      <c r="E510" s="2">
        <v>2016</v>
      </c>
      <c r="F510" s="2" t="s">
        <v>52</v>
      </c>
      <c r="G510" s="2" t="str">
        <f>CONCATENATE(B510," (",D510," - ",E510,")")</f>
        <v>MTRAN (2015 - 2016)</v>
      </c>
      <c r="H510" s="2">
        <v>0</v>
      </c>
      <c r="I510" s="2">
        <v>72</v>
      </c>
      <c r="J510" s="2">
        <v>96</v>
      </c>
      <c r="K510" s="2" t="s">
        <v>25</v>
      </c>
      <c r="L510" s="2"/>
      <c r="M510" s="2">
        <v>24</v>
      </c>
      <c r="N510" s="2">
        <v>24</v>
      </c>
      <c r="O510" s="2">
        <f>LEN(K510)</f>
        <v>9</v>
      </c>
    </row>
    <row r="511" spans="1:15" x14ac:dyDescent="0.4">
      <c r="A511" s="55">
        <v>510</v>
      </c>
      <c r="B511" s="4" t="s">
        <v>306</v>
      </c>
      <c r="C511" s="4" t="s">
        <v>307</v>
      </c>
      <c r="D511" s="4">
        <v>2015</v>
      </c>
      <c r="E511" s="4">
        <v>2016</v>
      </c>
      <c r="F511" s="4" t="s">
        <v>43</v>
      </c>
      <c r="G511" s="4" t="str">
        <f>CONCATENATE(B511," (",D511," - ",E511,")")</f>
        <v>MTRAN (2015 - 2016)</v>
      </c>
      <c r="H511" s="4">
        <v>0</v>
      </c>
      <c r="I511" s="4">
        <v>72</v>
      </c>
      <c r="J511" s="4">
        <v>96</v>
      </c>
      <c r="K511" s="4" t="s">
        <v>103</v>
      </c>
      <c r="L511" s="4" t="s">
        <v>35</v>
      </c>
      <c r="M511" s="4" t="s">
        <v>38</v>
      </c>
      <c r="N511" s="4" t="s">
        <v>38</v>
      </c>
      <c r="O511" s="4">
        <f>LEN(K511)</f>
        <v>46</v>
      </c>
    </row>
    <row r="512" spans="1:15" x14ac:dyDescent="0.4">
      <c r="A512" s="55">
        <v>511</v>
      </c>
      <c r="B512" s="55" t="s">
        <v>306</v>
      </c>
      <c r="C512" s="55" t="s">
        <v>307</v>
      </c>
      <c r="D512" s="55">
        <v>2017</v>
      </c>
      <c r="E512" s="55">
        <v>2018</v>
      </c>
      <c r="F512" s="55">
        <v>1</v>
      </c>
      <c r="G512" s="55" t="str">
        <f>CONCATENATE(B512," (",D512," - ",E512,")")</f>
        <v>MTRAN (2017 - 2018)</v>
      </c>
      <c r="H512" s="55">
        <v>0</v>
      </c>
      <c r="I512" s="55">
        <v>72</v>
      </c>
      <c r="J512" s="55">
        <v>96</v>
      </c>
      <c r="K512" s="55" t="s">
        <v>308</v>
      </c>
      <c r="M512" s="55">
        <v>6</v>
      </c>
      <c r="N512" s="55">
        <v>6</v>
      </c>
      <c r="O512" s="55">
        <f>LEN(K512)</f>
        <v>21</v>
      </c>
    </row>
    <row r="513" spans="1:15" x14ac:dyDescent="0.4">
      <c r="A513" s="55">
        <v>512</v>
      </c>
      <c r="B513" s="55" t="s">
        <v>306</v>
      </c>
      <c r="C513" s="55" t="s">
        <v>307</v>
      </c>
      <c r="D513" s="55">
        <v>2017</v>
      </c>
      <c r="E513" s="55">
        <v>2018</v>
      </c>
      <c r="F513" s="55">
        <v>2</v>
      </c>
      <c r="G513" s="55" t="str">
        <f>CONCATENATE(B513," (",D513," - ",E513,")")</f>
        <v>MTRAN (2017 - 2018)</v>
      </c>
      <c r="H513" s="55">
        <v>0</v>
      </c>
      <c r="I513" s="55">
        <v>72</v>
      </c>
      <c r="J513" s="55">
        <v>96</v>
      </c>
      <c r="K513" s="55" t="s">
        <v>309</v>
      </c>
      <c r="M513" s="55">
        <v>6</v>
      </c>
      <c r="N513" s="55">
        <v>6</v>
      </c>
      <c r="O513" s="55">
        <f>LEN(K513)</f>
        <v>21</v>
      </c>
    </row>
    <row r="514" spans="1:15" x14ac:dyDescent="0.4">
      <c r="A514" s="55">
        <v>513</v>
      </c>
      <c r="B514" s="55" t="s">
        <v>306</v>
      </c>
      <c r="C514" s="55" t="s">
        <v>307</v>
      </c>
      <c r="D514" s="55">
        <v>2017</v>
      </c>
      <c r="E514" s="55">
        <v>2018</v>
      </c>
      <c r="F514" s="55">
        <v>3</v>
      </c>
      <c r="G514" s="55" t="str">
        <f>CONCATENATE(B514," (",D514," - ",E514,")")</f>
        <v>MTRAN (2017 - 2018)</v>
      </c>
      <c r="H514" s="55">
        <v>0</v>
      </c>
      <c r="I514" s="55">
        <v>72</v>
      </c>
      <c r="J514" s="55">
        <v>96</v>
      </c>
      <c r="K514" s="55" t="s">
        <v>315</v>
      </c>
      <c r="M514" s="55">
        <v>12</v>
      </c>
      <c r="N514" s="55">
        <v>24</v>
      </c>
      <c r="O514" s="55">
        <f>LEN(K514)</f>
        <v>39</v>
      </c>
    </row>
    <row r="515" spans="1:15" x14ac:dyDescent="0.4">
      <c r="A515" s="55">
        <v>514</v>
      </c>
      <c r="B515" s="55" t="s">
        <v>306</v>
      </c>
      <c r="C515" s="55" t="s">
        <v>307</v>
      </c>
      <c r="D515" s="55">
        <v>2017</v>
      </c>
      <c r="E515" s="55">
        <v>2018</v>
      </c>
      <c r="F515" s="55">
        <v>4</v>
      </c>
      <c r="G515" s="55" t="str">
        <f>CONCATENATE(B515," (",D515," - ",E515,")")</f>
        <v>MTRAN (2017 - 2018)</v>
      </c>
      <c r="H515" s="55">
        <v>0</v>
      </c>
      <c r="I515" s="55">
        <v>72</v>
      </c>
      <c r="J515" s="55">
        <v>96</v>
      </c>
      <c r="K515" s="55" t="s">
        <v>282</v>
      </c>
      <c r="M515" s="55">
        <v>0</v>
      </c>
      <c r="N515" s="55">
        <v>12</v>
      </c>
      <c r="O515" s="55">
        <f>LEN(K515)</f>
        <v>26</v>
      </c>
    </row>
    <row r="516" spans="1:15" x14ac:dyDescent="0.4">
      <c r="A516" s="55">
        <v>515</v>
      </c>
      <c r="B516" s="55" t="s">
        <v>306</v>
      </c>
      <c r="C516" s="55" t="s">
        <v>307</v>
      </c>
      <c r="D516" s="55">
        <v>2017</v>
      </c>
      <c r="E516" s="55">
        <v>2018</v>
      </c>
      <c r="F516" s="55">
        <v>5</v>
      </c>
      <c r="G516" s="55" t="str">
        <f>CONCATENATE(B516," (",D516," - ",E516,")")</f>
        <v>MTRAN (2017 - 2018)</v>
      </c>
      <c r="H516" s="55">
        <v>0</v>
      </c>
      <c r="I516" s="55">
        <v>72</v>
      </c>
      <c r="J516" s="55">
        <v>96</v>
      </c>
      <c r="K516" s="55" t="s">
        <v>210</v>
      </c>
      <c r="M516" s="55">
        <v>12</v>
      </c>
      <c r="N516" s="55">
        <v>12</v>
      </c>
      <c r="O516" s="55">
        <f>LEN(K516)</f>
        <v>21</v>
      </c>
    </row>
    <row r="517" spans="1:15" x14ac:dyDescent="0.4">
      <c r="A517" s="55">
        <v>516</v>
      </c>
      <c r="B517" s="55" t="s">
        <v>306</v>
      </c>
      <c r="C517" s="55" t="s">
        <v>307</v>
      </c>
      <c r="D517" s="55">
        <v>2017</v>
      </c>
      <c r="E517" s="55">
        <v>2018</v>
      </c>
      <c r="F517" s="55">
        <v>6</v>
      </c>
      <c r="G517" s="55" t="str">
        <f>CONCATENATE(B517," (",D517," - ",E517,")")</f>
        <v>MTRAN (2017 - 2018)</v>
      </c>
      <c r="H517" s="55">
        <v>0</v>
      </c>
      <c r="I517" s="55">
        <v>72</v>
      </c>
      <c r="J517" s="55">
        <v>96</v>
      </c>
      <c r="K517" s="55" t="s">
        <v>316</v>
      </c>
      <c r="M517" s="55">
        <v>0</v>
      </c>
      <c r="N517" s="55">
        <v>24</v>
      </c>
      <c r="O517" s="55">
        <f>LEN(K517)</f>
        <v>21</v>
      </c>
    </row>
    <row r="518" spans="1:15" x14ac:dyDescent="0.4">
      <c r="A518" s="55">
        <v>517</v>
      </c>
      <c r="B518" s="55" t="s">
        <v>306</v>
      </c>
      <c r="C518" s="55" t="s">
        <v>307</v>
      </c>
      <c r="D518" s="55">
        <v>2017</v>
      </c>
      <c r="E518" s="55">
        <v>2018</v>
      </c>
      <c r="F518" s="55">
        <v>7</v>
      </c>
      <c r="G518" s="55" t="str">
        <f>CONCATENATE(B518," (",D518," - ",E518,")")</f>
        <v>MTRAN (2017 - 2018)</v>
      </c>
      <c r="H518" s="55">
        <v>0</v>
      </c>
      <c r="I518" s="55">
        <v>72</v>
      </c>
      <c r="J518" s="55">
        <v>96</v>
      </c>
      <c r="K518" s="55" t="s">
        <v>312</v>
      </c>
      <c r="M518" s="55">
        <v>0</v>
      </c>
      <c r="N518" s="55">
        <v>24</v>
      </c>
      <c r="O518" s="55">
        <f>LEN(K518)</f>
        <v>21</v>
      </c>
    </row>
    <row r="519" spans="1:15" x14ac:dyDescent="0.4">
      <c r="A519" s="55">
        <v>518</v>
      </c>
      <c r="B519" s="55" t="s">
        <v>306</v>
      </c>
      <c r="C519" s="55" t="s">
        <v>307</v>
      </c>
      <c r="D519" s="55">
        <v>2017</v>
      </c>
      <c r="E519" s="55">
        <v>2018</v>
      </c>
      <c r="F519" s="55">
        <v>8</v>
      </c>
      <c r="G519" s="55" t="str">
        <f>CONCATENATE(B519," (",D519," - ",E519,")")</f>
        <v>MTRAN (2017 - 2018)</v>
      </c>
      <c r="H519" s="55">
        <v>0</v>
      </c>
      <c r="I519" s="55">
        <v>72</v>
      </c>
      <c r="J519" s="55">
        <v>96</v>
      </c>
      <c r="K519" s="55" t="s">
        <v>317</v>
      </c>
      <c r="M519" s="55">
        <v>0</v>
      </c>
      <c r="N519" s="55">
        <v>12</v>
      </c>
      <c r="O519" s="55">
        <f>LEN(K519)</f>
        <v>15</v>
      </c>
    </row>
    <row r="520" spans="1:15" x14ac:dyDescent="0.4">
      <c r="A520" s="55">
        <v>519</v>
      </c>
      <c r="B520" s="2" t="s">
        <v>306</v>
      </c>
      <c r="C520" s="2" t="s">
        <v>307</v>
      </c>
      <c r="D520" s="2">
        <v>2017</v>
      </c>
      <c r="E520" s="2">
        <v>2018</v>
      </c>
      <c r="F520" s="2" t="s">
        <v>52</v>
      </c>
      <c r="G520" s="2" t="str">
        <f>CONCATENATE(B520," (",D520," - ",E520,")")</f>
        <v>MTRAN (2017 - 2018)</v>
      </c>
      <c r="H520" s="2">
        <v>0</v>
      </c>
      <c r="I520" s="2">
        <v>72</v>
      </c>
      <c r="J520" s="2">
        <v>96</v>
      </c>
      <c r="K520" s="2" t="s">
        <v>25</v>
      </c>
      <c r="L520" s="2"/>
      <c r="M520" s="2">
        <v>24</v>
      </c>
      <c r="N520" s="2">
        <v>24</v>
      </c>
      <c r="O520" s="2">
        <f>LEN(K520)</f>
        <v>9</v>
      </c>
    </row>
    <row r="521" spans="1:15" x14ac:dyDescent="0.4">
      <c r="A521" s="55">
        <v>520</v>
      </c>
      <c r="B521" s="4" t="s">
        <v>306</v>
      </c>
      <c r="C521" s="4" t="s">
        <v>307</v>
      </c>
      <c r="D521" s="4">
        <v>2017</v>
      </c>
      <c r="E521" s="4">
        <v>2018</v>
      </c>
      <c r="F521" s="4" t="s">
        <v>43</v>
      </c>
      <c r="G521" s="4" t="str">
        <f>CONCATENATE(B521," (",D521," - ",E521,")")</f>
        <v>MTRAN (2017 - 2018)</v>
      </c>
      <c r="H521" s="4">
        <v>0</v>
      </c>
      <c r="I521" s="4">
        <v>72</v>
      </c>
      <c r="J521" s="4">
        <v>96</v>
      </c>
      <c r="K521" s="4" t="s">
        <v>103</v>
      </c>
      <c r="L521" s="4" t="s">
        <v>35</v>
      </c>
      <c r="M521" s="4" t="s">
        <v>38</v>
      </c>
      <c r="N521" s="4" t="s">
        <v>38</v>
      </c>
      <c r="O521" s="4">
        <f>LEN(K521)</f>
        <v>46</v>
      </c>
    </row>
    <row r="522" spans="1:15" x14ac:dyDescent="0.4">
      <c r="A522" s="55">
        <v>521</v>
      </c>
      <c r="B522" s="55" t="s">
        <v>306</v>
      </c>
      <c r="C522" s="55" t="s">
        <v>307</v>
      </c>
      <c r="D522" s="55">
        <v>2019</v>
      </c>
      <c r="E522" s="55">
        <v>2021</v>
      </c>
      <c r="F522" s="55">
        <v>2</v>
      </c>
      <c r="G522" s="55" t="str">
        <f>CONCATENATE(B522," (",D522," - ",E522,")")</f>
        <v>MTRAN (2019 - 2021)</v>
      </c>
      <c r="H522" s="55">
        <v>0</v>
      </c>
      <c r="I522" s="55">
        <v>72</v>
      </c>
      <c r="J522" s="55">
        <v>96</v>
      </c>
      <c r="K522" s="55" t="s">
        <v>308</v>
      </c>
      <c r="M522" s="55">
        <v>6</v>
      </c>
      <c r="N522" s="55">
        <v>6</v>
      </c>
      <c r="O522" s="55">
        <f>LEN(K522)</f>
        <v>21</v>
      </c>
    </row>
    <row r="523" spans="1:15" x14ac:dyDescent="0.4">
      <c r="A523" s="55">
        <v>522</v>
      </c>
      <c r="B523" s="55" t="s">
        <v>306</v>
      </c>
      <c r="C523" s="55" t="s">
        <v>307</v>
      </c>
      <c r="D523" s="55">
        <v>2019</v>
      </c>
      <c r="E523" s="55">
        <v>2021</v>
      </c>
      <c r="F523" s="55">
        <v>3</v>
      </c>
      <c r="G523" s="55" t="str">
        <f>CONCATENATE(B523," (",D523," - ",E523,")")</f>
        <v>MTRAN (2019 - 2021)</v>
      </c>
      <c r="H523" s="55">
        <v>0</v>
      </c>
      <c r="I523" s="55">
        <v>72</v>
      </c>
      <c r="J523" s="55">
        <v>96</v>
      </c>
      <c r="K523" s="55" t="s">
        <v>309</v>
      </c>
      <c r="M523" s="55">
        <v>6</v>
      </c>
      <c r="N523" s="55">
        <v>6</v>
      </c>
      <c r="O523" s="55">
        <f>LEN(K523)</f>
        <v>21</v>
      </c>
    </row>
    <row r="524" spans="1:15" x14ac:dyDescent="0.4">
      <c r="A524" s="55">
        <v>523</v>
      </c>
      <c r="B524" s="55" t="s">
        <v>306</v>
      </c>
      <c r="C524" s="55" t="s">
        <v>307</v>
      </c>
      <c r="D524" s="55">
        <v>2019</v>
      </c>
      <c r="E524" s="55">
        <v>2021</v>
      </c>
      <c r="F524" s="55">
        <v>4</v>
      </c>
      <c r="G524" s="55" t="str">
        <f>CONCATENATE(B524," (",D524," - ",E524,")")</f>
        <v>MTRAN (2019 - 2021)</v>
      </c>
      <c r="H524" s="55">
        <v>0</v>
      </c>
      <c r="I524" s="55">
        <v>72</v>
      </c>
      <c r="J524" s="55">
        <v>96</v>
      </c>
      <c r="K524" s="55" t="s">
        <v>318</v>
      </c>
      <c r="M524" s="55">
        <v>6</v>
      </c>
      <c r="N524" s="55">
        <v>6</v>
      </c>
      <c r="O524" s="55">
        <f>LEN(K524)</f>
        <v>21</v>
      </c>
    </row>
    <row r="525" spans="1:15" x14ac:dyDescent="0.4">
      <c r="A525" s="55">
        <v>524</v>
      </c>
      <c r="B525" s="55" t="s">
        <v>306</v>
      </c>
      <c r="C525" s="55" t="s">
        <v>307</v>
      </c>
      <c r="D525" s="55">
        <v>2019</v>
      </c>
      <c r="E525" s="55">
        <v>2021</v>
      </c>
      <c r="F525" s="55">
        <v>5</v>
      </c>
      <c r="G525" s="55" t="str">
        <f>CONCATENATE(B525," (",D525," - ",E525,")")</f>
        <v>MTRAN (2019 - 2021)</v>
      </c>
      <c r="H525" s="55">
        <v>0</v>
      </c>
      <c r="I525" s="55">
        <v>72</v>
      </c>
      <c r="J525" s="55">
        <v>96</v>
      </c>
      <c r="K525" s="55" t="s">
        <v>121</v>
      </c>
      <c r="M525" s="55">
        <v>24</v>
      </c>
      <c r="N525" s="55">
        <v>24</v>
      </c>
      <c r="O525" s="55">
        <f>LEN(K525)</f>
        <v>24</v>
      </c>
    </row>
    <row r="526" spans="1:15" x14ac:dyDescent="0.4">
      <c r="A526" s="55">
        <v>525</v>
      </c>
      <c r="B526" s="55" t="s">
        <v>306</v>
      </c>
      <c r="C526" s="55" t="s">
        <v>307</v>
      </c>
      <c r="D526" s="55">
        <v>2019</v>
      </c>
      <c r="E526" s="55">
        <v>2021</v>
      </c>
      <c r="F526" s="55">
        <v>6</v>
      </c>
      <c r="G526" s="55" t="str">
        <f>CONCATENATE(B526," (",D526," - ",E526,")")</f>
        <v>MTRAN (2019 - 2021)</v>
      </c>
      <c r="H526" s="55">
        <v>0</v>
      </c>
      <c r="I526" s="55">
        <v>72</v>
      </c>
      <c r="J526" s="55">
        <v>96</v>
      </c>
      <c r="K526" s="55" t="s">
        <v>210</v>
      </c>
      <c r="M526" s="55">
        <v>6</v>
      </c>
      <c r="N526" s="55">
        <v>6</v>
      </c>
      <c r="O526" s="55">
        <f>LEN(K526)</f>
        <v>21</v>
      </c>
    </row>
    <row r="527" spans="1:15" x14ac:dyDescent="0.4">
      <c r="A527" s="55">
        <v>526</v>
      </c>
      <c r="B527" s="55" t="s">
        <v>306</v>
      </c>
      <c r="C527" s="55" t="s">
        <v>307</v>
      </c>
      <c r="D527" s="55">
        <v>2019</v>
      </c>
      <c r="E527" s="55">
        <v>2021</v>
      </c>
      <c r="F527" s="55">
        <v>7</v>
      </c>
      <c r="G527" s="55" t="str">
        <f>CONCATENATE(B527," (",D527," - ",E527,")")</f>
        <v>MTRAN (2019 - 2021)</v>
      </c>
      <c r="H527" s="55">
        <v>0</v>
      </c>
      <c r="I527" s="55">
        <v>72</v>
      </c>
      <c r="J527" s="55">
        <v>96</v>
      </c>
      <c r="K527" s="55" t="s">
        <v>317</v>
      </c>
      <c r="M527" s="55">
        <v>0</v>
      </c>
      <c r="N527" s="55">
        <v>24</v>
      </c>
      <c r="O527" s="55">
        <f>LEN(K527)</f>
        <v>15</v>
      </c>
    </row>
    <row r="528" spans="1:15" x14ac:dyDescent="0.4">
      <c r="A528" s="55">
        <v>527</v>
      </c>
      <c r="B528" s="55" t="s">
        <v>306</v>
      </c>
      <c r="C528" s="55" t="s">
        <v>307</v>
      </c>
      <c r="D528" s="55">
        <v>2019</v>
      </c>
      <c r="E528" s="55">
        <v>2021</v>
      </c>
      <c r="F528" s="55">
        <v>8</v>
      </c>
      <c r="G528" s="55" t="str">
        <f>CONCATENATE(B528," (",D528," - ",E528,")")</f>
        <v>MTRAN (2019 - 2021)</v>
      </c>
      <c r="H528" s="55">
        <v>0</v>
      </c>
      <c r="I528" s="55">
        <v>72</v>
      </c>
      <c r="J528" s="55">
        <v>96</v>
      </c>
      <c r="K528" s="55" t="s">
        <v>312</v>
      </c>
      <c r="M528" s="55">
        <v>0</v>
      </c>
      <c r="N528" s="55">
        <v>24</v>
      </c>
      <c r="O528" s="55">
        <f>LEN(K528)</f>
        <v>21</v>
      </c>
    </row>
    <row r="529" spans="1:15" x14ac:dyDescent="0.4">
      <c r="A529" s="55">
        <v>528</v>
      </c>
      <c r="B529" s="2" t="s">
        <v>306</v>
      </c>
      <c r="C529" s="2" t="s">
        <v>307</v>
      </c>
      <c r="D529" s="2">
        <v>2019</v>
      </c>
      <c r="E529" s="2">
        <v>2021</v>
      </c>
      <c r="F529" s="2" t="s">
        <v>52</v>
      </c>
      <c r="G529" s="2" t="str">
        <f>CONCATENATE(B529," (",D529," - ",E529,")")</f>
        <v>MTRAN (2019 - 2021)</v>
      </c>
      <c r="H529" s="2">
        <v>0</v>
      </c>
      <c r="I529" s="2">
        <v>72</v>
      </c>
      <c r="J529" s="2">
        <v>96</v>
      </c>
      <c r="K529" s="2" t="s">
        <v>25</v>
      </c>
      <c r="L529" s="2"/>
      <c r="M529" s="2">
        <v>24</v>
      </c>
      <c r="N529" s="2">
        <v>24</v>
      </c>
      <c r="O529" s="2">
        <f>LEN(K529)</f>
        <v>9</v>
      </c>
    </row>
    <row r="530" spans="1:15" x14ac:dyDescent="0.4">
      <c r="A530" s="55">
        <v>529</v>
      </c>
      <c r="B530" s="4" t="s">
        <v>306</v>
      </c>
      <c r="C530" s="4" t="s">
        <v>307</v>
      </c>
      <c r="D530" s="4">
        <v>2019</v>
      </c>
      <c r="E530" s="4">
        <v>2021</v>
      </c>
      <c r="F530" s="4" t="s">
        <v>43</v>
      </c>
      <c r="G530" s="4" t="str">
        <f>CONCATENATE(B530," (",D530," - ",E530,")")</f>
        <v>MTRAN (2019 - 2021)</v>
      </c>
      <c r="H530" s="4">
        <v>0</v>
      </c>
      <c r="I530" s="4">
        <v>72</v>
      </c>
      <c r="J530" s="4">
        <v>96</v>
      </c>
      <c r="K530" s="4" t="s">
        <v>103</v>
      </c>
      <c r="L530" s="4" t="s">
        <v>35</v>
      </c>
      <c r="M530" s="4" t="s">
        <v>38</v>
      </c>
      <c r="N530" s="4" t="s">
        <v>38</v>
      </c>
      <c r="O530" s="4">
        <f>LEN(K530)</f>
        <v>46</v>
      </c>
    </row>
    <row r="531" spans="1:15" x14ac:dyDescent="0.4">
      <c r="A531" s="55">
        <v>530</v>
      </c>
      <c r="B531" s="55" t="s">
        <v>313</v>
      </c>
      <c r="C531" s="55" t="s">
        <v>314</v>
      </c>
      <c r="D531" s="55">
        <v>2015</v>
      </c>
      <c r="E531" s="55">
        <v>2016</v>
      </c>
      <c r="F531" s="55">
        <v>1</v>
      </c>
      <c r="G531" s="55" t="str">
        <f>CONCATENATE(B531," (",D531," - ",E531,")")</f>
        <v>VTRAN (2015 - 2016)</v>
      </c>
      <c r="H531" s="55">
        <v>0</v>
      </c>
      <c r="I531" s="55">
        <v>96</v>
      </c>
      <c r="J531" s="55">
        <v>96</v>
      </c>
      <c r="K531" s="55" t="s">
        <v>308</v>
      </c>
      <c r="M531" s="55">
        <v>6</v>
      </c>
      <c r="N531" s="55">
        <v>6</v>
      </c>
      <c r="O531" s="55">
        <f>LEN(K531)</f>
        <v>21</v>
      </c>
    </row>
    <row r="532" spans="1:15" x14ac:dyDescent="0.4">
      <c r="A532" s="55">
        <v>531</v>
      </c>
      <c r="B532" s="55" t="s">
        <v>313</v>
      </c>
      <c r="C532" s="55" t="s">
        <v>314</v>
      </c>
      <c r="D532" s="55">
        <v>2015</v>
      </c>
      <c r="E532" s="55">
        <v>2016</v>
      </c>
      <c r="F532" s="55">
        <v>2</v>
      </c>
      <c r="G532" s="55" t="str">
        <f>CONCATENATE(B532," (",D532," - ",E532,")")</f>
        <v>VTRAN (2015 - 2016)</v>
      </c>
      <c r="H532" s="55">
        <v>0</v>
      </c>
      <c r="I532" s="55">
        <v>96</v>
      </c>
      <c r="J532" s="55">
        <v>96</v>
      </c>
      <c r="K532" s="55" t="s">
        <v>309</v>
      </c>
      <c r="M532" s="55">
        <v>6</v>
      </c>
      <c r="N532" s="55">
        <v>6</v>
      </c>
      <c r="O532" s="55">
        <f>LEN(K532)</f>
        <v>21</v>
      </c>
    </row>
    <row r="533" spans="1:15" x14ac:dyDescent="0.4">
      <c r="A533" s="55">
        <v>532</v>
      </c>
      <c r="B533" s="55" t="s">
        <v>313</v>
      </c>
      <c r="C533" s="55" t="s">
        <v>314</v>
      </c>
      <c r="D533" s="55">
        <v>2015</v>
      </c>
      <c r="E533" s="55">
        <v>2016</v>
      </c>
      <c r="F533" s="55">
        <v>3</v>
      </c>
      <c r="G533" s="55" t="str">
        <f>CONCATENATE(B533," (",D533," - ",E533,")")</f>
        <v>VTRAN (2015 - 2016)</v>
      </c>
      <c r="H533" s="55">
        <v>0</v>
      </c>
      <c r="I533" s="55">
        <v>96</v>
      </c>
      <c r="J533" s="55">
        <v>96</v>
      </c>
      <c r="K533" s="55" t="s">
        <v>310</v>
      </c>
      <c r="M533" s="55">
        <v>24</v>
      </c>
      <c r="N533" s="55">
        <v>24</v>
      </c>
      <c r="O533" s="55">
        <f>LEN(K533)</f>
        <v>31</v>
      </c>
    </row>
    <row r="534" spans="1:15" x14ac:dyDescent="0.4">
      <c r="A534" s="55">
        <v>533</v>
      </c>
      <c r="B534" s="55" t="s">
        <v>313</v>
      </c>
      <c r="C534" s="55" t="s">
        <v>314</v>
      </c>
      <c r="D534" s="55">
        <v>2015</v>
      </c>
      <c r="E534" s="55">
        <v>2016</v>
      </c>
      <c r="F534" s="55">
        <v>4</v>
      </c>
      <c r="G534" s="55" t="str">
        <f>CONCATENATE(B534," (",D534," - ",E534,")")</f>
        <v>VTRAN (2015 - 2016)</v>
      </c>
      <c r="H534" s="55">
        <v>0</v>
      </c>
      <c r="I534" s="55">
        <v>96</v>
      </c>
      <c r="J534" s="55">
        <v>96</v>
      </c>
      <c r="K534" s="55" t="s">
        <v>311</v>
      </c>
      <c r="M534" s="55">
        <v>12</v>
      </c>
      <c r="N534" s="55">
        <v>12</v>
      </c>
      <c r="O534" s="55">
        <f>LEN(K534)</f>
        <v>29</v>
      </c>
    </row>
    <row r="535" spans="1:15" x14ac:dyDescent="0.4">
      <c r="A535" s="55">
        <v>534</v>
      </c>
      <c r="B535" s="55" t="s">
        <v>313</v>
      </c>
      <c r="C535" s="55" t="s">
        <v>314</v>
      </c>
      <c r="D535" s="55">
        <v>2015</v>
      </c>
      <c r="E535" s="55">
        <v>2016</v>
      </c>
      <c r="F535" s="55">
        <v>5</v>
      </c>
      <c r="G535" s="55" t="str">
        <f>CONCATENATE(B535," (",D535," - ",E535,")")</f>
        <v>VTRAN (2015 - 2016)</v>
      </c>
      <c r="H535" s="55">
        <v>0</v>
      </c>
      <c r="I535" s="55">
        <v>96</v>
      </c>
      <c r="J535" s="55">
        <v>96</v>
      </c>
      <c r="K535" s="55" t="s">
        <v>312</v>
      </c>
      <c r="M535" s="55">
        <v>24</v>
      </c>
      <c r="N535" s="55">
        <v>24</v>
      </c>
      <c r="O535" s="55">
        <f>LEN(K535)</f>
        <v>21</v>
      </c>
    </row>
    <row r="536" spans="1:15" x14ac:dyDescent="0.4">
      <c r="A536" s="55">
        <v>535</v>
      </c>
      <c r="B536" s="55" t="s">
        <v>313</v>
      </c>
      <c r="C536" s="55" t="s">
        <v>314</v>
      </c>
      <c r="D536" s="55">
        <v>2015</v>
      </c>
      <c r="E536" s="55">
        <v>2016</v>
      </c>
      <c r="F536" s="55">
        <v>6</v>
      </c>
      <c r="G536" s="55" t="str">
        <f>CONCATENATE(B536," (",D536," - ",E536,")")</f>
        <v>VTRAN (2015 - 2016)</v>
      </c>
      <c r="H536" s="55">
        <v>0</v>
      </c>
      <c r="I536" s="55">
        <v>96</v>
      </c>
      <c r="J536" s="55">
        <v>96</v>
      </c>
      <c r="K536" s="55" t="s">
        <v>128</v>
      </c>
      <c r="M536" s="55">
        <v>24</v>
      </c>
      <c r="N536" s="55">
        <v>24</v>
      </c>
      <c r="O536" s="55">
        <f>LEN(K536)</f>
        <v>6</v>
      </c>
    </row>
    <row r="537" spans="1:15" x14ac:dyDescent="0.4">
      <c r="A537" s="55">
        <v>536</v>
      </c>
      <c r="B537" s="4" t="s">
        <v>313</v>
      </c>
      <c r="C537" s="4" t="s">
        <v>314</v>
      </c>
      <c r="D537" s="4">
        <v>2015</v>
      </c>
      <c r="E537" s="4">
        <v>2016</v>
      </c>
      <c r="F537" s="4" t="s">
        <v>43</v>
      </c>
      <c r="G537" s="4" t="str">
        <f>CONCATENATE(B537," (",D537," - ",E537,")")</f>
        <v>VTRAN (2015 - 2016)</v>
      </c>
      <c r="H537" s="4">
        <v>0</v>
      </c>
      <c r="I537" s="4">
        <v>96</v>
      </c>
      <c r="J537" s="4">
        <v>96</v>
      </c>
      <c r="K537" s="4" t="s">
        <v>103</v>
      </c>
      <c r="L537" s="4" t="s">
        <v>35</v>
      </c>
      <c r="M537" s="4" t="s">
        <v>38</v>
      </c>
      <c r="N537" s="4" t="s">
        <v>38</v>
      </c>
      <c r="O537" s="4">
        <f>LEN(K537)</f>
        <v>46</v>
      </c>
    </row>
    <row r="538" spans="1:15" x14ac:dyDescent="0.4">
      <c r="A538" s="55">
        <v>537</v>
      </c>
      <c r="B538" s="55" t="s">
        <v>313</v>
      </c>
      <c r="C538" s="55" t="s">
        <v>314</v>
      </c>
      <c r="D538" s="55">
        <v>2017</v>
      </c>
      <c r="E538" s="55">
        <v>2018</v>
      </c>
      <c r="F538" s="55">
        <v>1</v>
      </c>
      <c r="G538" s="55" t="str">
        <f>CONCATENATE(B538," (",D538," - ",E538,")")</f>
        <v>VTRAN (2017 - 2018)</v>
      </c>
      <c r="H538" s="55">
        <v>0</v>
      </c>
      <c r="I538" s="55">
        <v>96</v>
      </c>
      <c r="J538" s="55">
        <v>96</v>
      </c>
      <c r="K538" s="55" t="s">
        <v>308</v>
      </c>
      <c r="M538" s="55">
        <v>6</v>
      </c>
      <c r="N538" s="55">
        <v>6</v>
      </c>
      <c r="O538" s="55">
        <f>LEN(K538)</f>
        <v>21</v>
      </c>
    </row>
    <row r="539" spans="1:15" x14ac:dyDescent="0.4">
      <c r="A539" s="55">
        <v>538</v>
      </c>
      <c r="B539" s="55" t="s">
        <v>313</v>
      </c>
      <c r="C539" s="55" t="s">
        <v>314</v>
      </c>
      <c r="D539" s="55">
        <v>2017</v>
      </c>
      <c r="E539" s="55">
        <v>2018</v>
      </c>
      <c r="F539" s="55">
        <v>2</v>
      </c>
      <c r="G539" s="55" t="str">
        <f>CONCATENATE(B539," (",D539," - ",E539,")")</f>
        <v>VTRAN (2017 - 2018)</v>
      </c>
      <c r="H539" s="55">
        <v>0</v>
      </c>
      <c r="I539" s="55">
        <v>96</v>
      </c>
      <c r="J539" s="55">
        <v>96</v>
      </c>
      <c r="K539" s="55" t="s">
        <v>309</v>
      </c>
      <c r="M539" s="55">
        <v>6</v>
      </c>
      <c r="N539" s="55">
        <v>6</v>
      </c>
      <c r="O539" s="55">
        <f>LEN(K539)</f>
        <v>21</v>
      </c>
    </row>
    <row r="540" spans="1:15" x14ac:dyDescent="0.4">
      <c r="A540" s="55">
        <v>539</v>
      </c>
      <c r="B540" s="55" t="s">
        <v>313</v>
      </c>
      <c r="C540" s="55" t="s">
        <v>314</v>
      </c>
      <c r="D540" s="55">
        <v>2017</v>
      </c>
      <c r="E540" s="55">
        <v>2018</v>
      </c>
      <c r="F540" s="55">
        <v>3</v>
      </c>
      <c r="G540" s="55" t="str">
        <f>CONCATENATE(B540," (",D540," - ",E540,")")</f>
        <v>VTRAN (2017 - 2018)</v>
      </c>
      <c r="H540" s="55">
        <v>0</v>
      </c>
      <c r="I540" s="55">
        <v>96</v>
      </c>
      <c r="J540" s="55">
        <v>96</v>
      </c>
      <c r="K540" s="55" t="s">
        <v>315</v>
      </c>
      <c r="M540" s="55">
        <v>12</v>
      </c>
      <c r="N540" s="55">
        <v>24</v>
      </c>
      <c r="O540" s="55">
        <f>LEN(K540)</f>
        <v>39</v>
      </c>
    </row>
    <row r="541" spans="1:15" x14ac:dyDescent="0.4">
      <c r="A541" s="55">
        <v>540</v>
      </c>
      <c r="B541" s="55" t="s">
        <v>313</v>
      </c>
      <c r="C541" s="55" t="s">
        <v>314</v>
      </c>
      <c r="D541" s="55">
        <v>2017</v>
      </c>
      <c r="E541" s="55">
        <v>2018</v>
      </c>
      <c r="F541" s="55">
        <v>4</v>
      </c>
      <c r="G541" s="55" t="str">
        <f>CONCATENATE(B541," (",D541," - ",E541,")")</f>
        <v>VTRAN (2017 - 2018)</v>
      </c>
      <c r="H541" s="55">
        <v>0</v>
      </c>
      <c r="I541" s="55">
        <v>96</v>
      </c>
      <c r="J541" s="55">
        <v>96</v>
      </c>
      <c r="K541" s="55" t="s">
        <v>282</v>
      </c>
      <c r="M541" s="55">
        <v>0</v>
      </c>
      <c r="N541" s="55">
        <v>12</v>
      </c>
      <c r="O541" s="55">
        <f>LEN(K541)</f>
        <v>26</v>
      </c>
    </row>
    <row r="542" spans="1:15" x14ac:dyDescent="0.4">
      <c r="A542" s="55">
        <v>541</v>
      </c>
      <c r="B542" s="55" t="s">
        <v>313</v>
      </c>
      <c r="C542" s="55" t="s">
        <v>314</v>
      </c>
      <c r="D542" s="55">
        <v>2017</v>
      </c>
      <c r="E542" s="55">
        <v>2018</v>
      </c>
      <c r="F542" s="55">
        <v>5</v>
      </c>
      <c r="G542" s="55" t="str">
        <f>CONCATENATE(B542," (",D542," - ",E542,")")</f>
        <v>VTRAN (2017 - 2018)</v>
      </c>
      <c r="H542" s="55">
        <v>0</v>
      </c>
      <c r="I542" s="55">
        <v>96</v>
      </c>
      <c r="J542" s="55">
        <v>96</v>
      </c>
      <c r="K542" s="55" t="s">
        <v>210</v>
      </c>
      <c r="M542" s="55">
        <v>12</v>
      </c>
      <c r="N542" s="55">
        <v>12</v>
      </c>
      <c r="O542" s="55">
        <f>LEN(K542)</f>
        <v>21</v>
      </c>
    </row>
    <row r="543" spans="1:15" x14ac:dyDescent="0.4">
      <c r="A543" s="55">
        <v>542</v>
      </c>
      <c r="B543" s="55" t="s">
        <v>313</v>
      </c>
      <c r="C543" s="55" t="s">
        <v>314</v>
      </c>
      <c r="D543" s="55">
        <v>2017</v>
      </c>
      <c r="E543" s="55">
        <v>2018</v>
      </c>
      <c r="F543" s="55">
        <v>6</v>
      </c>
      <c r="G543" s="55" t="str">
        <f>CONCATENATE(B543," (",D543," - ",E543,")")</f>
        <v>VTRAN (2017 - 2018)</v>
      </c>
      <c r="H543" s="55">
        <v>0</v>
      </c>
      <c r="I543" s="55">
        <v>96</v>
      </c>
      <c r="J543" s="55">
        <v>96</v>
      </c>
      <c r="K543" s="55" t="s">
        <v>316</v>
      </c>
      <c r="M543" s="55">
        <v>0</v>
      </c>
      <c r="N543" s="55">
        <v>24</v>
      </c>
      <c r="O543" s="55">
        <f>LEN(K543)</f>
        <v>21</v>
      </c>
    </row>
    <row r="544" spans="1:15" x14ac:dyDescent="0.4">
      <c r="A544" s="55">
        <v>543</v>
      </c>
      <c r="B544" s="55" t="s">
        <v>313</v>
      </c>
      <c r="C544" s="55" t="s">
        <v>314</v>
      </c>
      <c r="D544" s="55">
        <v>2017</v>
      </c>
      <c r="E544" s="55">
        <v>2018</v>
      </c>
      <c r="F544" s="55">
        <v>7</v>
      </c>
      <c r="G544" s="55" t="str">
        <f>CONCATENATE(B544," (",D544," - ",E544,")")</f>
        <v>VTRAN (2017 - 2018)</v>
      </c>
      <c r="H544" s="55">
        <v>0</v>
      </c>
      <c r="I544" s="55">
        <v>96</v>
      </c>
      <c r="J544" s="55">
        <v>96</v>
      </c>
      <c r="K544" s="55" t="s">
        <v>312</v>
      </c>
      <c r="M544" s="55">
        <v>0</v>
      </c>
      <c r="N544" s="55">
        <v>24</v>
      </c>
      <c r="O544" s="55">
        <f>LEN(K544)</f>
        <v>21</v>
      </c>
    </row>
    <row r="545" spans="1:15" x14ac:dyDescent="0.4">
      <c r="A545" s="55">
        <v>544</v>
      </c>
      <c r="B545" s="55" t="s">
        <v>313</v>
      </c>
      <c r="C545" s="55" t="s">
        <v>314</v>
      </c>
      <c r="D545" s="55">
        <v>2017</v>
      </c>
      <c r="E545" s="55">
        <v>2018</v>
      </c>
      <c r="F545" s="55">
        <v>8</v>
      </c>
      <c r="G545" s="55" t="str">
        <f>CONCATENATE(B545," (",D545," - ",E545,")")</f>
        <v>VTRAN (2017 - 2018)</v>
      </c>
      <c r="H545" s="55">
        <v>0</v>
      </c>
      <c r="I545" s="55">
        <v>96</v>
      </c>
      <c r="J545" s="55">
        <v>96</v>
      </c>
      <c r="K545" s="55" t="s">
        <v>317</v>
      </c>
      <c r="M545" s="55">
        <v>0</v>
      </c>
      <c r="N545" s="55">
        <v>12</v>
      </c>
      <c r="O545" s="55">
        <f>LEN(K545)</f>
        <v>15</v>
      </c>
    </row>
    <row r="546" spans="1:15" x14ac:dyDescent="0.4">
      <c r="A546" s="55">
        <v>545</v>
      </c>
      <c r="B546" s="55" t="s">
        <v>313</v>
      </c>
      <c r="C546" s="55" t="s">
        <v>314</v>
      </c>
      <c r="D546" s="55">
        <v>2017</v>
      </c>
      <c r="E546" s="55">
        <v>2018</v>
      </c>
      <c r="F546" s="55">
        <v>9</v>
      </c>
      <c r="G546" s="55" t="str">
        <f>CONCATENATE(B546," (",D546," - ",E546,")")</f>
        <v>VTRAN (2017 - 2018)</v>
      </c>
      <c r="H546" s="55">
        <v>0</v>
      </c>
      <c r="I546" s="55">
        <v>96</v>
      </c>
      <c r="J546" s="55">
        <v>96</v>
      </c>
      <c r="K546" s="55" t="s">
        <v>128</v>
      </c>
      <c r="M546" s="55">
        <v>24</v>
      </c>
      <c r="N546" s="55">
        <v>24</v>
      </c>
      <c r="O546" s="55">
        <f>LEN(K546)</f>
        <v>6</v>
      </c>
    </row>
    <row r="547" spans="1:15" x14ac:dyDescent="0.4">
      <c r="A547" s="55">
        <v>546</v>
      </c>
      <c r="B547" s="4" t="s">
        <v>313</v>
      </c>
      <c r="C547" s="4" t="s">
        <v>314</v>
      </c>
      <c r="D547" s="4">
        <v>2017</v>
      </c>
      <c r="E547" s="4">
        <v>2018</v>
      </c>
      <c r="F547" s="4" t="s">
        <v>43</v>
      </c>
      <c r="G547" s="4" t="str">
        <f>CONCATENATE(B547," (",D547," - ",E547,")")</f>
        <v>VTRAN (2017 - 2018)</v>
      </c>
      <c r="H547" s="4">
        <v>0</v>
      </c>
      <c r="I547" s="4">
        <v>96</v>
      </c>
      <c r="J547" s="4">
        <v>96</v>
      </c>
      <c r="K547" s="4" t="s">
        <v>103</v>
      </c>
      <c r="L547" s="4" t="s">
        <v>35</v>
      </c>
      <c r="M547" s="4" t="s">
        <v>38</v>
      </c>
      <c r="N547" s="4" t="s">
        <v>38</v>
      </c>
      <c r="O547" s="4">
        <f>LEN(K547)</f>
        <v>46</v>
      </c>
    </row>
    <row r="548" spans="1:15" x14ac:dyDescent="0.4">
      <c r="A548" s="55">
        <v>547</v>
      </c>
      <c r="B548" s="55" t="s">
        <v>313</v>
      </c>
      <c r="C548" s="55" t="s">
        <v>314</v>
      </c>
      <c r="D548" s="55">
        <v>2019</v>
      </c>
      <c r="E548" s="55">
        <v>2021</v>
      </c>
      <c r="F548" s="55">
        <v>1</v>
      </c>
      <c r="G548" s="55" t="str">
        <f>CONCATENATE(B548," (",D548," - ",E548,")")</f>
        <v>VTRAN (2019 - 2021)</v>
      </c>
      <c r="H548" s="55">
        <v>0</v>
      </c>
      <c r="I548" s="55">
        <v>96</v>
      </c>
      <c r="J548" s="55">
        <v>96</v>
      </c>
      <c r="K548" s="55" t="s">
        <v>308</v>
      </c>
      <c r="M548" s="55">
        <v>6</v>
      </c>
      <c r="N548" s="55">
        <v>6</v>
      </c>
      <c r="O548" s="55">
        <f>LEN(K548)</f>
        <v>21</v>
      </c>
    </row>
    <row r="549" spans="1:15" x14ac:dyDescent="0.4">
      <c r="A549" s="55">
        <v>548</v>
      </c>
      <c r="B549" s="55" t="s">
        <v>313</v>
      </c>
      <c r="C549" s="55" t="s">
        <v>314</v>
      </c>
      <c r="D549" s="55">
        <v>2019</v>
      </c>
      <c r="E549" s="55">
        <v>2021</v>
      </c>
      <c r="F549" s="55">
        <v>2</v>
      </c>
      <c r="G549" s="55" t="str">
        <f>CONCATENATE(B549," (",D549," - ",E549,")")</f>
        <v>VTRAN (2019 - 2021)</v>
      </c>
      <c r="H549" s="55">
        <v>0</v>
      </c>
      <c r="I549" s="55">
        <v>96</v>
      </c>
      <c r="J549" s="55">
        <v>96</v>
      </c>
      <c r="K549" s="55" t="s">
        <v>309</v>
      </c>
      <c r="M549" s="55">
        <v>6</v>
      </c>
      <c r="N549" s="55">
        <v>6</v>
      </c>
      <c r="O549" s="55">
        <f>LEN(K549)</f>
        <v>21</v>
      </c>
    </row>
    <row r="550" spans="1:15" x14ac:dyDescent="0.4">
      <c r="A550" s="55">
        <v>549</v>
      </c>
      <c r="B550" s="55" t="s">
        <v>313</v>
      </c>
      <c r="C550" s="55" t="s">
        <v>314</v>
      </c>
      <c r="D550" s="55">
        <v>2019</v>
      </c>
      <c r="E550" s="55">
        <v>2021</v>
      </c>
      <c r="F550" s="55">
        <v>3</v>
      </c>
      <c r="G550" s="55" t="str">
        <f>CONCATENATE(B550," (",D550," - ",E550,")")</f>
        <v>VTRAN (2019 - 2021)</v>
      </c>
      <c r="H550" s="55">
        <v>0</v>
      </c>
      <c r="I550" s="55">
        <v>96</v>
      </c>
      <c r="J550" s="55">
        <v>96</v>
      </c>
      <c r="K550" s="55" t="s">
        <v>318</v>
      </c>
      <c r="M550" s="55">
        <v>6</v>
      </c>
      <c r="N550" s="55">
        <v>6</v>
      </c>
      <c r="O550" s="55">
        <f>LEN(K550)</f>
        <v>21</v>
      </c>
    </row>
    <row r="551" spans="1:15" x14ac:dyDescent="0.4">
      <c r="A551" s="55">
        <v>550</v>
      </c>
      <c r="B551" s="55" t="s">
        <v>313</v>
      </c>
      <c r="C551" s="55" t="s">
        <v>314</v>
      </c>
      <c r="D551" s="55">
        <v>2019</v>
      </c>
      <c r="E551" s="55">
        <v>2021</v>
      </c>
      <c r="F551" s="55">
        <v>4</v>
      </c>
      <c r="G551" s="55" t="str">
        <f>CONCATENATE(B551," (",D551," - ",E551,")")</f>
        <v>VTRAN (2019 - 2021)</v>
      </c>
      <c r="H551" s="55">
        <v>0</v>
      </c>
      <c r="I551" s="55">
        <v>96</v>
      </c>
      <c r="J551" s="55">
        <v>96</v>
      </c>
      <c r="K551" s="55" t="s">
        <v>121</v>
      </c>
      <c r="M551" s="55">
        <v>24</v>
      </c>
      <c r="N551" s="55">
        <v>24</v>
      </c>
      <c r="O551" s="55">
        <f>LEN(K551)</f>
        <v>24</v>
      </c>
    </row>
    <row r="552" spans="1:15" x14ac:dyDescent="0.4">
      <c r="A552" s="55">
        <v>551</v>
      </c>
      <c r="B552" s="55" t="s">
        <v>313</v>
      </c>
      <c r="C552" s="55" t="s">
        <v>314</v>
      </c>
      <c r="D552" s="55">
        <v>2019</v>
      </c>
      <c r="E552" s="55">
        <v>2021</v>
      </c>
      <c r="F552" s="55">
        <v>5</v>
      </c>
      <c r="G552" s="55" t="str">
        <f>CONCATENATE(B552," (",D552," - ",E552,")")</f>
        <v>VTRAN (2019 - 2021)</v>
      </c>
      <c r="H552" s="55">
        <v>0</v>
      </c>
      <c r="I552" s="55">
        <v>96</v>
      </c>
      <c r="J552" s="55">
        <v>96</v>
      </c>
      <c r="K552" s="55" t="s">
        <v>210</v>
      </c>
      <c r="M552" s="55">
        <v>6</v>
      </c>
      <c r="N552" s="55">
        <v>6</v>
      </c>
      <c r="O552" s="55">
        <f>LEN(K552)</f>
        <v>21</v>
      </c>
    </row>
    <row r="553" spans="1:15" x14ac:dyDescent="0.4">
      <c r="A553" s="55">
        <v>552</v>
      </c>
      <c r="B553" s="55" t="s">
        <v>313</v>
      </c>
      <c r="C553" s="55" t="s">
        <v>314</v>
      </c>
      <c r="D553" s="55">
        <v>2019</v>
      </c>
      <c r="E553" s="55">
        <v>2021</v>
      </c>
      <c r="F553" s="55">
        <v>6</v>
      </c>
      <c r="G553" s="55" t="str">
        <f>CONCATENATE(B553," (",D553," - ",E553,")")</f>
        <v>VTRAN (2019 - 2021)</v>
      </c>
      <c r="H553" s="55">
        <v>0</v>
      </c>
      <c r="I553" s="55">
        <v>96</v>
      </c>
      <c r="J553" s="55">
        <v>96</v>
      </c>
      <c r="K553" s="55" t="s">
        <v>317</v>
      </c>
      <c r="M553" s="55">
        <v>0</v>
      </c>
      <c r="N553" s="55">
        <v>24</v>
      </c>
      <c r="O553" s="55">
        <f>LEN(K553)</f>
        <v>15</v>
      </c>
    </row>
    <row r="554" spans="1:15" x14ac:dyDescent="0.4">
      <c r="A554" s="55">
        <v>553</v>
      </c>
      <c r="B554" s="55" t="s">
        <v>313</v>
      </c>
      <c r="C554" s="55" t="s">
        <v>314</v>
      </c>
      <c r="D554" s="55">
        <v>2019</v>
      </c>
      <c r="E554" s="55">
        <v>2021</v>
      </c>
      <c r="F554" s="55">
        <v>7</v>
      </c>
      <c r="G554" s="55" t="str">
        <f>CONCATENATE(B554," (",D554," - ",E554,")")</f>
        <v>VTRAN (2019 - 2021)</v>
      </c>
      <c r="H554" s="55">
        <v>0</v>
      </c>
      <c r="I554" s="55">
        <v>96</v>
      </c>
      <c r="J554" s="55">
        <v>96</v>
      </c>
      <c r="K554" s="55" t="s">
        <v>312</v>
      </c>
      <c r="M554" s="55">
        <v>0</v>
      </c>
      <c r="N554" s="55">
        <v>24</v>
      </c>
      <c r="O554" s="55">
        <f>LEN(K554)</f>
        <v>21</v>
      </c>
    </row>
    <row r="555" spans="1:15" x14ac:dyDescent="0.4">
      <c r="A555" s="55">
        <v>554</v>
      </c>
      <c r="B555" s="55" t="s">
        <v>313</v>
      </c>
      <c r="C555" s="55" t="s">
        <v>314</v>
      </c>
      <c r="D555" s="55">
        <v>2019</v>
      </c>
      <c r="E555" s="55">
        <v>2021</v>
      </c>
      <c r="F555" s="55">
        <v>8</v>
      </c>
      <c r="G555" s="55" t="str">
        <f>CONCATENATE(B555," (",D555," - ",E555,")")</f>
        <v>VTRAN (2019 - 2021)</v>
      </c>
      <c r="H555" s="55">
        <v>0</v>
      </c>
      <c r="I555" s="55">
        <v>96</v>
      </c>
      <c r="J555" s="55">
        <v>96</v>
      </c>
      <c r="K555" s="55" t="s">
        <v>128</v>
      </c>
      <c r="M555" s="55">
        <v>24</v>
      </c>
      <c r="N555" s="55">
        <v>24</v>
      </c>
      <c r="O555" s="55">
        <f>LEN(K555)</f>
        <v>6</v>
      </c>
    </row>
    <row r="556" spans="1:15" x14ac:dyDescent="0.4">
      <c r="A556" s="55">
        <v>555</v>
      </c>
      <c r="B556" s="4" t="s">
        <v>313</v>
      </c>
      <c r="C556" s="4" t="s">
        <v>314</v>
      </c>
      <c r="D556" s="4">
        <v>2019</v>
      </c>
      <c r="E556" s="4">
        <v>2021</v>
      </c>
      <c r="F556" s="4" t="s">
        <v>43</v>
      </c>
      <c r="G556" s="4" t="str">
        <f>CONCATENATE(B556," (",D556," - ",E556,")")</f>
        <v>VTRAN (2019 - 2021)</v>
      </c>
      <c r="H556" s="4">
        <v>0</v>
      </c>
      <c r="I556" s="4">
        <v>96</v>
      </c>
      <c r="J556" s="4">
        <v>96</v>
      </c>
      <c r="K556" s="4" t="s">
        <v>103</v>
      </c>
      <c r="L556" s="4" t="s">
        <v>35</v>
      </c>
      <c r="M556" s="4" t="s">
        <v>38</v>
      </c>
      <c r="N556" s="4" t="s">
        <v>38</v>
      </c>
      <c r="O556" s="4">
        <f>LEN(K556)</f>
        <v>46</v>
      </c>
    </row>
  </sheetData>
  <sortState xmlns:xlrd2="http://schemas.microsoft.com/office/spreadsheetml/2017/richdata2" ref="A2:O556">
    <sortCondition ref="C2:C556"/>
    <sortCondition ref="E2:E556"/>
    <sortCondition ref="F2:F556"/>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60E6A83-A2AE-4EF0-921E-99E199D2650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START HERE</vt:lpstr>
      <vt:lpstr>Degree Plan</vt:lpstr>
      <vt:lpstr>SingleCalc</vt:lpstr>
      <vt:lpstr>Plan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Andrew</dc:creator>
  <cp:lastModifiedBy>Richard Andrew</cp:lastModifiedBy>
  <dcterms:created xsi:type="dcterms:W3CDTF">2024-04-19T01:01:03Z</dcterms:created>
  <dcterms:modified xsi:type="dcterms:W3CDTF">2025-01-08T04:40:31Z</dcterms:modified>
</cp:coreProperties>
</file>